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MPUSTORE\Documents\PRESUPUESTO, PAC Y POA\2017\"/>
    </mc:Choice>
  </mc:AlternateContent>
  <bookViews>
    <workbookView xWindow="0" yWindow="120" windowWidth="20490" windowHeight="8925" tabRatio="733" activeTab="6"/>
  </bookViews>
  <sheets>
    <sheet name="INGRESOS" sheetId="4" r:id="rId1"/>
    <sheet name="DISTRIBUTIVO" sheetId="5" r:id="rId2"/>
    <sheet name="PARTICIPATIVO" sheetId="7" r:id="rId3"/>
    <sheet name="Hoja2" sheetId="8" r:id="rId4"/>
    <sheet name="Hoja3" sheetId="9" r:id="rId5"/>
    <sheet name="Hoja1" sheetId="10" r:id="rId6"/>
    <sheet name="GASTOS" sheetId="2" r:id="rId7"/>
  </sheets>
  <externalReferences>
    <externalReference r:id="rId8"/>
    <externalReference r:id="rId9"/>
  </externalReferences>
  <definedNames>
    <definedName name="_DOL1">[1]GS1!$AY:$AY</definedName>
    <definedName name="_DOL2">[1]GS1!$BD:$BD</definedName>
    <definedName name="_DOL3">[1]GS1!$BJ:$BJ</definedName>
    <definedName name="_DOL4">[1]GS1!$BO:$BO</definedName>
    <definedName name="_PP1">[1]GS1!$BY:$BY</definedName>
    <definedName name="_PP2">[1]GS1!$CD:$CD</definedName>
    <definedName name="_PP3">[1]GS1!$CJ:$CJ</definedName>
    <definedName name="_PP4">[1]GS1!$CO:$CO</definedName>
    <definedName name="_TP1">[2]TIPO!$B$6:$B$39</definedName>
    <definedName name="_xlnm.Print_Area" localSheetId="1">DISTRIBUTIVO!$B$1:$J$51</definedName>
    <definedName name="_xlnm.Print_Area" localSheetId="6">GASTOS!$A$1:$G$288</definedName>
    <definedName name="_xlnm.Print_Area" localSheetId="0">INGRESOS!$A$1:$M$51</definedName>
    <definedName name="CONTAR2">[1]GS1!$CB:$CB</definedName>
    <definedName name="CONTAR3">[1]GS1!$CH:$CH</definedName>
    <definedName name="CONTAR4">[1]GS1!$CM:$CM</definedName>
    <definedName name="COST">[1]EMP!$P:$P</definedName>
    <definedName name="emp_prop">[1]EMP!$Q:$Q</definedName>
    <definedName name="MOD">[2]GNR!$B$35:$B$37</definedName>
    <definedName name="NIVEL">[2]GNR!$B$13:$B$21</definedName>
    <definedName name="PARROQ">[2]INI!$B$129:$B$188</definedName>
    <definedName name="PERSONAL">[2]INI!$B$251:$B$330</definedName>
    <definedName name="PROP1">[1]GS1!$BA:$BA</definedName>
    <definedName name="PROP2">[1]GS1!$BF:$BF</definedName>
    <definedName name="PROP3">[1]GS1!$BL:$BL</definedName>
    <definedName name="PROP4">[1]GS1!$BQ:$BQ</definedName>
    <definedName name="_xlnm.Print_Titles" localSheetId="0">INGRESOS!$13:$13</definedName>
  </definedNames>
  <calcPr calcId="152511"/>
</workbook>
</file>

<file path=xl/calcChain.xml><?xml version="1.0" encoding="utf-8"?>
<calcChain xmlns="http://schemas.openxmlformats.org/spreadsheetml/2006/main">
  <c r="D76" i="2" l="1"/>
  <c r="D41" i="2"/>
  <c r="M40" i="4" l="1"/>
  <c r="M39" i="4" s="1"/>
  <c r="M37" i="4"/>
  <c r="M36" i="4" s="1"/>
  <c r="L37" i="4"/>
  <c r="L40" i="4"/>
  <c r="M27" i="4"/>
  <c r="M26" i="4" s="1"/>
  <c r="M25" i="4" s="1"/>
  <c r="M24" i="4"/>
  <c r="L23" i="4"/>
  <c r="M23" i="4" s="1"/>
  <c r="M32" i="4"/>
  <c r="M30" i="4"/>
  <c r="M35" i="4" l="1"/>
  <c r="M29" i="4"/>
  <c r="M28" i="4" s="1"/>
  <c r="D227" i="2"/>
  <c r="D231" i="2" l="1"/>
  <c r="D280" i="2" l="1"/>
  <c r="D279" i="2" s="1"/>
  <c r="E278" i="2" s="1"/>
  <c r="D221" i="2"/>
  <c r="D219" i="2"/>
  <c r="D218" i="2" l="1"/>
  <c r="E217" i="2" s="1"/>
  <c r="D249" i="2" l="1"/>
  <c r="D238" i="2"/>
  <c r="D257" i="2"/>
  <c r="D52" i="2"/>
  <c r="D134" i="2" l="1"/>
  <c r="D133" i="2" s="1"/>
  <c r="L32" i="4" l="1"/>
  <c r="D50" i="2"/>
  <c r="D122" i="2" l="1"/>
  <c r="D125" i="2" l="1"/>
  <c r="C48" i="7" l="1"/>
  <c r="E9" i="9"/>
  <c r="E3" i="9"/>
  <c r="E16" i="8" l="1"/>
  <c r="E20" i="8"/>
  <c r="E3" i="8"/>
  <c r="D4" i="8"/>
  <c r="E4" i="8" s="1"/>
  <c r="D27" i="8"/>
  <c r="E7" i="8" s="1"/>
  <c r="E19" i="8" l="1"/>
  <c r="E15" i="8"/>
  <c r="E6" i="8"/>
  <c r="E18" i="8"/>
  <c r="E14" i="8"/>
  <c r="E21" i="8"/>
  <c r="E17" i="8"/>
  <c r="E13" i="8"/>
  <c r="D16" i="2"/>
  <c r="D209" i="2"/>
  <c r="F59" i="7"/>
  <c r="F60" i="7" s="1"/>
  <c r="E59" i="7"/>
  <c r="C56" i="7" l="1"/>
  <c r="C66" i="7" s="1"/>
  <c r="F57" i="7" l="1"/>
  <c r="D181" i="2"/>
  <c r="D178" i="2"/>
  <c r="D33" i="2" l="1"/>
  <c r="K23" i="4" l="1"/>
  <c r="J40" i="4" l="1"/>
  <c r="J39" i="4" s="1"/>
  <c r="J37" i="4"/>
  <c r="J36" i="4" s="1"/>
  <c r="J32" i="4"/>
  <c r="J30" i="4"/>
  <c r="J26" i="4"/>
  <c r="J25" i="4" s="1"/>
  <c r="J23" i="4"/>
  <c r="J22" i="4" s="1"/>
  <c r="K41" i="4"/>
  <c r="I30" i="4"/>
  <c r="H40" i="4"/>
  <c r="H39" i="4" s="1"/>
  <c r="H37" i="4"/>
  <c r="H36" i="4" s="1"/>
  <c r="H32" i="4"/>
  <c r="G32" i="4"/>
  <c r="F32" i="4"/>
  <c r="G31" i="4"/>
  <c r="G30" i="4" s="1"/>
  <c r="F31" i="4"/>
  <c r="F30" i="4" s="1"/>
  <c r="H30" i="4"/>
  <c r="H26" i="4"/>
  <c r="H25" i="4" s="1"/>
  <c r="G26" i="4"/>
  <c r="G25" i="4" s="1"/>
  <c r="F26" i="4"/>
  <c r="F25" i="4" s="1"/>
  <c r="H23" i="4"/>
  <c r="H22" i="4" s="1"/>
  <c r="G23" i="4"/>
  <c r="G22" i="4" s="1"/>
  <c r="F23" i="4"/>
  <c r="F22" i="4" s="1"/>
  <c r="H29" i="4" l="1"/>
  <c r="H28" i="4" s="1"/>
  <c r="J29" i="4"/>
  <c r="J28" i="4" s="1"/>
  <c r="F29" i="4"/>
  <c r="F28" i="4" s="1"/>
  <c r="G29" i="4"/>
  <c r="G28" i="4" s="1"/>
  <c r="J35" i="4"/>
  <c r="J46" i="4"/>
  <c r="H35" i="4"/>
  <c r="F46" i="4" l="1"/>
  <c r="G46" i="4"/>
  <c r="D128" i="2"/>
  <c r="D119" i="2"/>
  <c r="D117" i="2" s="1"/>
  <c r="D203" i="2"/>
  <c r="D202" i="2" s="1"/>
  <c r="D207" i="2"/>
  <c r="D206" i="2" s="1"/>
  <c r="D213" i="2"/>
  <c r="D212" i="2" s="1"/>
  <c r="D264" i="2"/>
  <c r="D263" i="2" s="1"/>
  <c r="E262" i="2" s="1"/>
  <c r="H39" i="5"/>
  <c r="F39" i="5"/>
  <c r="E39" i="5"/>
  <c r="I39" i="5" s="1"/>
  <c r="D192" i="2"/>
  <c r="J39" i="5" l="1"/>
  <c r="E116" i="2"/>
  <c r="E201" i="2"/>
  <c r="D172" i="2" l="1"/>
  <c r="D171" i="2" s="1"/>
  <c r="D275" i="2"/>
  <c r="D274" i="2" s="1"/>
  <c r="D160" i="2" l="1"/>
  <c r="D164" i="2"/>
  <c r="D228" i="2"/>
  <c r="E226" i="2" s="1"/>
  <c r="D159" i="2" l="1"/>
  <c r="E158" i="2" s="1"/>
  <c r="D271" i="2" l="1"/>
  <c r="C38" i="7"/>
  <c r="C11" i="7"/>
  <c r="I12" i="5"/>
  <c r="I16" i="5"/>
  <c r="I17" i="5"/>
  <c r="I11" i="5"/>
  <c r="H12" i="5"/>
  <c r="H16" i="5"/>
  <c r="H11" i="5"/>
  <c r="I37" i="4"/>
  <c r="I36" i="4" s="1"/>
  <c r="K40" i="4"/>
  <c r="K39" i="4" s="1"/>
  <c r="K38" i="4"/>
  <c r="L39" i="4"/>
  <c r="I40" i="4"/>
  <c r="I39" i="4" s="1"/>
  <c r="G7" i="4"/>
  <c r="I35" i="4" l="1"/>
  <c r="D270" i="2"/>
  <c r="D269" i="2" s="1"/>
  <c r="E269" i="2" s="1"/>
  <c r="H46" i="4"/>
  <c r="F7" i="4"/>
  <c r="H7" i="4"/>
  <c r="G12" i="10" l="1"/>
  <c r="G13" i="10" s="1"/>
  <c r="D195" i="2" l="1"/>
  <c r="D191" i="2" s="1"/>
  <c r="D188" i="2"/>
  <c r="D187" i="2" s="1"/>
  <c r="E186" i="2" l="1"/>
  <c r="C7" i="7"/>
  <c r="C3" i="7" l="1"/>
  <c r="D32" i="7"/>
  <c r="I26" i="4"/>
  <c r="I25" i="4" s="1"/>
  <c r="I32" i="4"/>
  <c r="I29" i="4" l="1"/>
  <c r="K37" i="4"/>
  <c r="K36" i="4" s="1"/>
  <c r="I28" i="4" l="1"/>
  <c r="K35" i="4"/>
  <c r="C8" i="7" l="1"/>
  <c r="L36" i="4"/>
  <c r="C9" i="7" l="1"/>
  <c r="L35" i="4"/>
  <c r="E74" i="7"/>
  <c r="D13" i="5" l="1"/>
  <c r="H13" i="5" l="1"/>
  <c r="I13" i="5"/>
  <c r="D246" i="2"/>
  <c r="D241" i="2" s="1"/>
  <c r="D237" i="2" s="1"/>
  <c r="E236" i="2" l="1"/>
  <c r="C41" i="7"/>
  <c r="C42" i="7"/>
  <c r="D73" i="2"/>
  <c r="D72" i="2"/>
  <c r="D64" i="2"/>
  <c r="D32" i="2"/>
  <c r="D31" i="2"/>
  <c r="D29" i="2" s="1"/>
  <c r="D71" i="2" l="1"/>
  <c r="D70" i="2" s="1"/>
  <c r="G11" i="5"/>
  <c r="C16" i="7" s="1"/>
  <c r="D14" i="5"/>
  <c r="G21" i="5"/>
  <c r="E21" i="5"/>
  <c r="I21" i="5"/>
  <c r="L21" i="5"/>
  <c r="F21" i="5"/>
  <c r="C22" i="7"/>
  <c r="E170" i="2" l="1"/>
  <c r="D15" i="5"/>
  <c r="H14" i="5"/>
  <c r="I14" i="5"/>
  <c r="J21" i="5"/>
  <c r="E11" i="5"/>
  <c r="C12" i="7" s="1"/>
  <c r="D89" i="4"/>
  <c r="E80" i="4"/>
  <c r="D80" i="4"/>
  <c r="K76" i="4"/>
  <c r="K75" i="4"/>
  <c r="C40" i="4"/>
  <c r="C37" i="4"/>
  <c r="E35" i="4"/>
  <c r="D35" i="4"/>
  <c r="C35" i="4"/>
  <c r="K32" i="4"/>
  <c r="K30" i="4"/>
  <c r="L26" i="4"/>
  <c r="L25" i="4" s="1"/>
  <c r="C4" i="7" s="1"/>
  <c r="K26" i="4"/>
  <c r="K25" i="4" s="1"/>
  <c r="E26" i="4"/>
  <c r="D26" i="4"/>
  <c r="C26" i="4"/>
  <c r="E25" i="4"/>
  <c r="D25" i="4"/>
  <c r="C25" i="4"/>
  <c r="L22" i="4"/>
  <c r="E24" i="4"/>
  <c r="E22" i="4" s="1"/>
  <c r="D24" i="4"/>
  <c r="D22" i="4" s="1"/>
  <c r="C24" i="4"/>
  <c r="C22" i="4" s="1"/>
  <c r="K22" i="4"/>
  <c r="I23" i="4"/>
  <c r="I22" i="4" s="1"/>
  <c r="I46" i="4" s="1"/>
  <c r="E21" i="4"/>
  <c r="E20" i="4" s="1"/>
  <c r="E17" i="4" s="1"/>
  <c r="D21" i="4"/>
  <c r="D20" i="4" s="1"/>
  <c r="D17" i="4" s="1"/>
  <c r="C21" i="4"/>
  <c r="C20" i="4" s="1"/>
  <c r="C17" i="4" s="1"/>
  <c r="K20" i="4"/>
  <c r="K18" i="4"/>
  <c r="K13" i="4"/>
  <c r="K12" i="4" s="1"/>
  <c r="E13" i="4"/>
  <c r="E12" i="4" s="1"/>
  <c r="D13" i="4"/>
  <c r="D12" i="4" s="1"/>
  <c r="C13" i="4"/>
  <c r="C12" i="4" s="1"/>
  <c r="K9" i="4"/>
  <c r="K8" i="4" s="1"/>
  <c r="E9" i="4"/>
  <c r="E8" i="4" s="1"/>
  <c r="D9" i="4"/>
  <c r="D8" i="4" s="1"/>
  <c r="C9" i="4"/>
  <c r="C8" i="4" s="1"/>
  <c r="L6" i="4" l="1"/>
  <c r="M6" i="4" s="1"/>
  <c r="M46" i="4" s="1"/>
  <c r="M22" i="4"/>
  <c r="H15" i="5"/>
  <c r="I15" i="5"/>
  <c r="K6" i="4"/>
  <c r="K17" i="4"/>
  <c r="C6" i="4"/>
  <c r="C46" i="4" s="1"/>
  <c r="D6" i="4"/>
  <c r="D46" i="4" s="1"/>
  <c r="I7" i="4"/>
  <c r="K7" i="4"/>
  <c r="E6" i="4"/>
  <c r="E46" i="4" s="1"/>
  <c r="K70" i="4"/>
  <c r="K73" i="4"/>
  <c r="L30" i="4"/>
  <c r="L29" i="4" s="1"/>
  <c r="L28" i="4" s="1"/>
  <c r="K29" i="4"/>
  <c r="K28" i="4" s="1"/>
  <c r="D11" i="7" l="1"/>
  <c r="L46" i="4"/>
  <c r="K46" i="4"/>
  <c r="K68" i="4"/>
  <c r="K74" i="4"/>
  <c r="C6" i="7"/>
  <c r="C2" i="7" s="1"/>
  <c r="G87" i="7"/>
  <c r="H87" i="7" s="1"/>
  <c r="G80" i="7"/>
  <c r="H80" i="7" s="1"/>
  <c r="G79" i="7"/>
  <c r="H79" i="7" s="1"/>
  <c r="G78" i="7"/>
  <c r="H78" i="7" s="1"/>
  <c r="G77" i="7"/>
  <c r="H77" i="7" s="1"/>
  <c r="K78" i="4" l="1"/>
  <c r="K82" i="4" s="1"/>
  <c r="M68" i="4"/>
  <c r="G101" i="7"/>
  <c r="G95" i="7"/>
  <c r="H95" i="7" s="1"/>
  <c r="F75" i="7"/>
  <c r="F74" i="7"/>
  <c r="F88" i="7" s="1"/>
  <c r="E4" i="7" l="1"/>
  <c r="L78" i="4"/>
  <c r="L68" i="4"/>
  <c r="K79" i="4"/>
  <c r="G75" i="7"/>
  <c r="H75" i="7" s="1"/>
  <c r="G88" i="7"/>
  <c r="H88" i="7" s="1"/>
  <c r="G74" i="7"/>
  <c r="H74" i="7" s="1"/>
  <c r="E109" i="7"/>
  <c r="L82" i="4" l="1"/>
  <c r="L74" i="4"/>
  <c r="L79" i="4"/>
  <c r="C24" i="7" l="1"/>
  <c r="G12" i="5"/>
  <c r="G13" i="5" l="1"/>
  <c r="G14" i="5" s="1"/>
  <c r="G15" i="5" s="1"/>
  <c r="G16" i="5" s="1"/>
  <c r="C18" i="7" s="1"/>
  <c r="C20" i="7" l="1"/>
  <c r="D18" i="5"/>
  <c r="D35" i="2"/>
  <c r="G18" i="5" l="1"/>
  <c r="D45" i="2" l="1"/>
  <c r="D148" i="2"/>
  <c r="E45" i="5"/>
  <c r="G28" i="5" l="1"/>
  <c r="D93" i="2" s="1"/>
  <c r="C23" i="7" l="1"/>
  <c r="P42" i="5"/>
  <c r="G42" i="5"/>
  <c r="O42" i="5" l="1"/>
  <c r="O32" i="5"/>
  <c r="P32" i="5"/>
  <c r="O28" i="5"/>
  <c r="P28" i="5"/>
  <c r="O18" i="5"/>
  <c r="N18" i="5"/>
  <c r="N42" i="5"/>
  <c r="N28" i="5"/>
  <c r="M28" i="5"/>
  <c r="K51" i="5"/>
  <c r="I42" i="5"/>
  <c r="H42" i="5"/>
  <c r="E42" i="5"/>
  <c r="D28" i="5"/>
  <c r="P17" i="5"/>
  <c r="F17" i="5"/>
  <c r="P16" i="5"/>
  <c r="C25" i="7"/>
  <c r="F16" i="5"/>
  <c r="C17" i="7" s="1"/>
  <c r="E16" i="5"/>
  <c r="C13" i="7" s="1"/>
  <c r="P15" i="5"/>
  <c r="F15" i="5"/>
  <c r="E15" i="5"/>
  <c r="P14" i="5"/>
  <c r="F14" i="5"/>
  <c r="E14" i="5"/>
  <c r="P13" i="5"/>
  <c r="F13" i="5"/>
  <c r="E13" i="5"/>
  <c r="P12" i="5"/>
  <c r="C26" i="7"/>
  <c r="F12" i="5"/>
  <c r="E12" i="5"/>
  <c r="F11" i="5"/>
  <c r="M18" i="5"/>
  <c r="C14" i="7" l="1"/>
  <c r="C19" i="7"/>
  <c r="J11" i="5"/>
  <c r="C15" i="7"/>
  <c r="H18" i="5"/>
  <c r="C21" i="7"/>
  <c r="L18" i="5"/>
  <c r="E18" i="5"/>
  <c r="I18" i="5"/>
  <c r="H28" i="5"/>
  <c r="D109" i="2"/>
  <c r="F18" i="5"/>
  <c r="D13" i="2" s="1"/>
  <c r="D19" i="2"/>
  <c r="D103" i="2"/>
  <c r="F42" i="5"/>
  <c r="D14" i="2"/>
  <c r="D12" i="2" s="1"/>
  <c r="P18" i="5"/>
  <c r="L28" i="5"/>
  <c r="J42" i="5"/>
  <c r="J12" i="5"/>
  <c r="J13" i="5"/>
  <c r="J14" i="5"/>
  <c r="J15" i="5"/>
  <c r="J16" i="5"/>
  <c r="J17" i="5"/>
  <c r="E28" i="5"/>
  <c r="D89" i="2" s="1"/>
  <c r="D88" i="2" s="1"/>
  <c r="D87" i="2" s="1"/>
  <c r="C27" i="7" l="1"/>
  <c r="C44" i="7" s="1"/>
  <c r="C46" i="7" s="1"/>
  <c r="D67" i="7" s="1"/>
  <c r="J18" i="5"/>
  <c r="L33" i="5"/>
  <c r="D26" i="2"/>
  <c r="E31" i="7" l="1"/>
  <c r="D140" i="2"/>
  <c r="P43" i="5" l="1"/>
  <c r="O43" i="5"/>
  <c r="N43" i="5"/>
  <c r="J43" i="5"/>
  <c r="I43" i="5"/>
  <c r="H43" i="5"/>
  <c r="G43" i="5"/>
  <c r="F43" i="5"/>
  <c r="E43" i="5"/>
  <c r="M42" i="5"/>
  <c r="L42" i="5"/>
  <c r="L43" i="5" s="1"/>
  <c r="L51" i="5" s="1"/>
  <c r="P33" i="5"/>
  <c r="O33" i="5"/>
  <c r="M33" i="5"/>
  <c r="N32" i="5"/>
  <c r="N33" i="5" s="1"/>
  <c r="J32" i="5"/>
  <c r="I32" i="5"/>
  <c r="H32" i="5"/>
  <c r="G32" i="5"/>
  <c r="F32" i="5"/>
  <c r="E32" i="5"/>
  <c r="J28" i="5"/>
  <c r="I28" i="5"/>
  <c r="D96" i="2" s="1"/>
  <c r="D95" i="2" s="1"/>
  <c r="F28" i="5"/>
  <c r="D92" i="2" s="1"/>
  <c r="D91" i="2" s="1"/>
  <c r="E86" i="2" s="1"/>
  <c r="D25" i="2"/>
  <c r="D24" i="2" s="1"/>
  <c r="D10" i="2"/>
  <c r="D9" i="2" s="1"/>
  <c r="D105" i="2"/>
  <c r="D102" i="2"/>
  <c r="D8" i="2" l="1"/>
  <c r="G8" i="2"/>
  <c r="O51" i="5"/>
  <c r="N51" i="5"/>
  <c r="H33" i="5"/>
  <c r="H51" i="5" s="1"/>
  <c r="J33" i="5"/>
  <c r="J51" i="5" s="1"/>
  <c r="F33" i="5"/>
  <c r="F51" i="5" s="1"/>
  <c r="P51" i="5"/>
  <c r="G33" i="5"/>
  <c r="G51" i="5" s="1"/>
  <c r="M43" i="5"/>
  <c r="M51" i="5" s="1"/>
  <c r="E33" i="5"/>
  <c r="E51" i="5" s="1"/>
  <c r="I33" i="5"/>
  <c r="I51" i="5" s="1"/>
  <c r="D112" i="2" l="1"/>
  <c r="E101" i="2" s="1"/>
  <c r="D145" i="2"/>
  <c r="E139" i="2" s="1"/>
  <c r="D49" i="2"/>
  <c r="D56" i="2"/>
  <c r="D55" i="2" s="1"/>
  <c r="D63" i="2"/>
  <c r="D59" i="2" s="1"/>
  <c r="D80" i="2"/>
  <c r="D75" i="2" s="1"/>
  <c r="D28" i="2" l="1"/>
  <c r="C45" i="7"/>
  <c r="E6" i="2" l="1"/>
  <c r="E283" i="2" s="1"/>
  <c r="C103" i="7"/>
  <c r="C105" i="7" s="1"/>
  <c r="C113" i="7" s="1"/>
  <c r="C119" i="7" s="1"/>
  <c r="C107" i="7" l="1"/>
  <c r="C115" i="7" s="1"/>
  <c r="E115" i="7" s="1"/>
  <c r="D115" i="7" s="1"/>
  <c r="C106" i="7"/>
  <c r="C114" i="7" s="1"/>
  <c r="E114" i="7" s="1"/>
  <c r="D114" i="7" s="1"/>
  <c r="C104" i="7"/>
  <c r="C112" i="7" s="1"/>
  <c r="E112" i="7" s="1"/>
  <c r="D112" i="7" s="1"/>
  <c r="C108" i="7"/>
  <c r="C116" i="7" s="1"/>
  <c r="E116" i="7" s="1"/>
  <c r="D116" i="7" s="1"/>
  <c r="I79" i="7"/>
  <c r="I80" i="7"/>
  <c r="I78" i="7"/>
  <c r="I87" i="7"/>
  <c r="I77" i="7"/>
  <c r="C117" i="7" l="1"/>
  <c r="C109" i="7"/>
  <c r="E113" i="7"/>
  <c r="E117" i="7" s="1"/>
  <c r="D113" i="7" l="1"/>
  <c r="D117" i="7" s="1"/>
  <c r="B124" i="7" s="1"/>
</calcChain>
</file>

<file path=xl/comments1.xml><?xml version="1.0" encoding="utf-8"?>
<comments xmlns="http://schemas.openxmlformats.org/spreadsheetml/2006/main">
  <authors>
    <author>usuario</author>
    <author>TOSHIBA-A305</author>
    <author>Jaime</author>
  </authors>
  <commentList>
    <comment ref="L24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Según art. 198, inciso 2del COOTAD</t>
        </r>
      </text>
    </comment>
    <comment ref="L27" authorId="1" shapeId="0">
      <text>
        <r>
          <rPr>
            <b/>
            <sz val="8"/>
            <color indexed="81"/>
            <rFont val="Tahoma"/>
            <family val="2"/>
          </rPr>
          <t>TOSHIBA-A305:</t>
        </r>
        <r>
          <rPr>
            <sz val="8"/>
            <color indexed="81"/>
            <rFont val="Tahoma"/>
            <family val="2"/>
          </rPr>
          <t xml:space="preserve">
contribución por poda y fumigación de pkantas frutales
</t>
        </r>
      </text>
    </comment>
    <comment ref="L41" authorId="2" shapeId="0">
      <text>
        <r>
          <rPr>
            <sz val="9"/>
            <color indexed="81"/>
            <rFont val="Tahoma"/>
            <family val="2"/>
          </rPr>
          <t xml:space="preserve">11000 de IVA, 21464.81 anticipos,  12176.75 transferencia diciembre 39532.64 cta x cobrar
</t>
        </r>
      </text>
    </comment>
    <comment ref="M41" authorId="2" shapeId="0">
      <text>
        <r>
          <rPr>
            <sz val="11"/>
            <color theme="1"/>
            <rFont val="Calibri"/>
            <family val="2"/>
            <scheme val="minor"/>
          </rPr>
          <t>ojo esta cantidad pasa restando los 28040.78 del devengado repetido del año anterior en enero 2016     73174.20 + 11.000</t>
        </r>
      </text>
    </comment>
  </commentList>
</comments>
</file>

<file path=xl/comments2.xml><?xml version="1.0" encoding="utf-8"?>
<comments xmlns="http://schemas.openxmlformats.org/spreadsheetml/2006/main">
  <authors>
    <author>Jaime</author>
    <author>usuario</author>
  </authors>
  <commentList>
    <comment ref="D161" authorId="0" shape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D189" authorId="0" shapeId="0">
      <text>
        <r>
          <rPr>
            <b/>
            <sz val="9"/>
            <color indexed="81"/>
            <rFont val="Tahoma"/>
            <family val="2"/>
          </rPr>
          <t>Jaime:</t>
        </r>
        <r>
          <rPr>
            <sz val="9"/>
            <color indexed="81"/>
            <rFont val="Tahoma"/>
            <family val="2"/>
          </rPr>
          <t xml:space="preserve">
1000 DE AÑO ANTERIOR</t>
        </r>
      </text>
    </comment>
    <comment ref="D196" authorId="0" shapeId="0">
      <text>
        <r>
          <rPr>
            <b/>
            <sz val="9"/>
            <color indexed="81"/>
            <rFont val="Tahoma"/>
            <family val="2"/>
          </rPr>
          <t>Jaime:</t>
        </r>
        <r>
          <rPr>
            <sz val="9"/>
            <color indexed="81"/>
            <rFont val="Tahoma"/>
            <family val="2"/>
          </rPr>
          <t xml:space="preserve">
1500 AÑO ANTERIOR</t>
        </r>
      </text>
    </comment>
    <comment ref="B204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jornales para cancha alizal, cancha celel, espacio recreativo remate, mantenimiento cementerio
</t>
        </r>
      </text>
    </comment>
    <comment ref="D220" authorId="0" shapeId="0">
      <text>
        <r>
          <rPr>
            <sz val="9"/>
            <color indexed="81"/>
            <rFont val="Tahoma"/>
            <family val="2"/>
          </rPr>
          <t xml:space="preserve">5700, principal y 5000 celel
</t>
        </r>
      </text>
    </comment>
    <comment ref="D229" authorId="0" shapeId="0">
      <text>
        <r>
          <rPr>
            <b/>
            <sz val="9"/>
            <color indexed="81"/>
            <rFont val="Tahoma"/>
            <family val="2"/>
          </rPr>
          <t>Jaime:</t>
        </r>
        <r>
          <rPr>
            <sz val="9"/>
            <color indexed="81"/>
            <rFont val="Tahoma"/>
            <family val="2"/>
          </rPr>
          <t xml:space="preserve">
2807.82 tasa 2016</t>
        </r>
      </text>
    </comment>
    <comment ref="B252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Tejeras, Cerrucho, sierra plegable
</t>
        </r>
      </text>
    </comment>
    <comment ref="B253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Sulfato de cobre, azufre, Cal agrícola, aceíte agrícola, abono folear, Microblend y 15,15,15, abono orgánico</t>
        </r>
      </text>
    </comment>
    <comment ref="D276" authorId="0" shapeId="0">
      <text>
        <r>
          <rPr>
            <b/>
            <sz val="9"/>
            <color indexed="81"/>
            <rFont val="Tahoma"/>
            <family val="2"/>
          </rPr>
          <t>Jaime:</t>
        </r>
        <r>
          <rPr>
            <sz val="9"/>
            <color indexed="81"/>
            <rFont val="Tahoma"/>
            <family val="2"/>
          </rPr>
          <t xml:space="preserve">
no tocar cuentas x cobrar iva</t>
        </r>
      </text>
    </comment>
    <comment ref="D281" authorId="0" shapeId="0">
      <text>
        <r>
          <rPr>
            <sz val="9"/>
            <color indexed="81"/>
            <rFont val="Tahoma"/>
            <family val="2"/>
          </rPr>
          <t xml:space="preserve">pasa esta cantidad debido a los 2438.37 que se duplico el devengado el año pasado
</t>
        </r>
      </text>
    </comment>
  </commentList>
</comments>
</file>

<file path=xl/sharedStrings.xml><?xml version="1.0" encoding="utf-8"?>
<sst xmlns="http://schemas.openxmlformats.org/spreadsheetml/2006/main" count="815" uniqueCount="522">
  <si>
    <t>T O T A L:</t>
  </si>
  <si>
    <t>SALDO EN CAJA Y BANCOS</t>
  </si>
  <si>
    <t>SALDOS DISPONIBLES</t>
  </si>
  <si>
    <t>INGRESO DE FINANCIAMIENTO</t>
  </si>
  <si>
    <t>INGRESOS DE CAPITAL</t>
  </si>
  <si>
    <t>Otros no especificados</t>
  </si>
  <si>
    <t>Agua Potable</t>
  </si>
  <si>
    <t>Otros Arrendamientos</t>
  </si>
  <si>
    <t>RENTA POR ARRENDAMIENTO DE BIENES</t>
  </si>
  <si>
    <t>TASAS GENERALES</t>
  </si>
  <si>
    <t>A los predios Rústico</t>
  </si>
  <si>
    <t>A los predios Urbanos</t>
  </si>
  <si>
    <t>SOBRE LA PROPIEDAD</t>
  </si>
  <si>
    <t>INGRESOS CORRIENTES</t>
  </si>
  <si>
    <t>RECAUDADO AL 31/12/2009</t>
  </si>
  <si>
    <t>RECAUDADO AL 31/12/2008</t>
  </si>
  <si>
    <t>RECAUDADO AL  31 / DIC 2007</t>
  </si>
  <si>
    <t>C O N C E P T O</t>
  </si>
  <si>
    <t>CREDITOS</t>
  </si>
  <si>
    <t>TOTAL</t>
  </si>
  <si>
    <t>CARGO</t>
  </si>
  <si>
    <t>NOMBRES</t>
  </si>
  <si>
    <t>VIATICOS Y SUBSISTENCIAS</t>
  </si>
  <si>
    <t>HORAS EXTRAORDINARIAS</t>
  </si>
  <si>
    <t>CAPACITACION</t>
  </si>
  <si>
    <t>UNIFORMES</t>
  </si>
  <si>
    <t>ENCAR Y SUBROG</t>
  </si>
  <si>
    <t>REMUNERACION ANUAL PROPUESTO</t>
  </si>
  <si>
    <t>APORTE PATRONAL</t>
  </si>
  <si>
    <t>FONDO DE RESERVA</t>
  </si>
  <si>
    <t>DECIMO CUARTO</t>
  </si>
  <si>
    <t>DECIMO TERCERO</t>
  </si>
  <si>
    <t>SUELDO UNIFICADO ANUAL</t>
  </si>
  <si>
    <t xml:space="preserve">SUELDO UNIFICADO </t>
  </si>
  <si>
    <t>SUBTOTAL</t>
  </si>
  <si>
    <t>PROGRAMA IV</t>
  </si>
  <si>
    <t>PROGRAMA III</t>
  </si>
  <si>
    <t>ADMINISTRACION GENERAL</t>
  </si>
  <si>
    <t>PROGRAMAI</t>
  </si>
  <si>
    <t>FUNCION I SERVICIOS GENERALES</t>
  </si>
  <si>
    <t>Nº horas suplementarias</t>
  </si>
  <si>
    <t xml:space="preserve"> Nº horas extraordinarias</t>
  </si>
  <si>
    <t>PARTIDA</t>
  </si>
  <si>
    <t>DENOMINACION</t>
  </si>
  <si>
    <t>PROFORMA</t>
  </si>
  <si>
    <t>5.1</t>
  </si>
  <si>
    <t>5.1.01</t>
  </si>
  <si>
    <t>Remuneraciones Básicas</t>
  </si>
  <si>
    <t>5.1.01.05</t>
  </si>
  <si>
    <t>Remuneraciones Unificadas</t>
  </si>
  <si>
    <t>5.1.02</t>
  </si>
  <si>
    <t>Remuneraciones Complementarias</t>
  </si>
  <si>
    <t>5.1.02.03</t>
  </si>
  <si>
    <t>Décimo tercer sueldo</t>
  </si>
  <si>
    <t>5.1.02.04</t>
  </si>
  <si>
    <t>Décimo cuarto sueldo</t>
  </si>
  <si>
    <t>5.1.05</t>
  </si>
  <si>
    <t>Remuneraciones Temporales</t>
  </si>
  <si>
    <t>5.1.05.04</t>
  </si>
  <si>
    <t>Encargos y Subrogaciones</t>
  </si>
  <si>
    <t>5.1.05.08</t>
  </si>
  <si>
    <t>Dietas</t>
  </si>
  <si>
    <t>7.1.05.09</t>
  </si>
  <si>
    <t>Horas Extraordinarias y Suplementarias</t>
  </si>
  <si>
    <t>5.1.06</t>
  </si>
  <si>
    <t>Aporte Patronal a la Seguridad Social</t>
  </si>
  <si>
    <t>5.1.06.01</t>
  </si>
  <si>
    <t>Aporte Patronal</t>
  </si>
  <si>
    <t>5.1.06.02</t>
  </si>
  <si>
    <t>Fondos de Reserva</t>
  </si>
  <si>
    <t>5.3</t>
  </si>
  <si>
    <t>5.3.01</t>
  </si>
  <si>
    <t>Servicios Básicos</t>
  </si>
  <si>
    <t>5.3.01.04</t>
  </si>
  <si>
    <t>Energía Eléctrica</t>
  </si>
  <si>
    <t>5.3.02</t>
  </si>
  <si>
    <t>Servicios Generales</t>
  </si>
  <si>
    <t>5.3.02.07</t>
  </si>
  <si>
    <t>Difusión, Información y Publicidad</t>
  </si>
  <si>
    <t>5.3.02.99</t>
  </si>
  <si>
    <t>Otros Servicios</t>
  </si>
  <si>
    <t>5.3.03</t>
  </si>
  <si>
    <t>Traslados, Instalaciones, Viáticos y Subsistencias</t>
  </si>
  <si>
    <t>5.3.03.01</t>
  </si>
  <si>
    <t>Pasajes al Interior</t>
  </si>
  <si>
    <t>5.3.03.03</t>
  </si>
  <si>
    <t>Viáticos y Subsistencias en el interior</t>
  </si>
  <si>
    <t>5.3.06</t>
  </si>
  <si>
    <t>Contrataciones de estudios e investigaciones</t>
  </si>
  <si>
    <t>5.3.06.03</t>
  </si>
  <si>
    <t>Servicios de Capacitación</t>
  </si>
  <si>
    <t>5.3.07</t>
  </si>
  <si>
    <t>Gastos en Informática</t>
  </si>
  <si>
    <t>5.3.07.04</t>
  </si>
  <si>
    <t>5.3.08</t>
  </si>
  <si>
    <t>Bienes de Uso y Consumo Corriente</t>
  </si>
  <si>
    <t>5.3.08.01</t>
  </si>
  <si>
    <t>Alimentos y Bebidas</t>
  </si>
  <si>
    <t>5.3.08.02</t>
  </si>
  <si>
    <t>Vestuario, Lencería y prendas de protección</t>
  </si>
  <si>
    <t>5.3.08.04</t>
  </si>
  <si>
    <t>Materiales de Oficina</t>
  </si>
  <si>
    <t>5.3.08.05</t>
  </si>
  <si>
    <t>Materiales de Aseo</t>
  </si>
  <si>
    <t>5.3.08.07</t>
  </si>
  <si>
    <t>Materiales de Impresión, Fotografía, Reproducción y Publica</t>
  </si>
  <si>
    <t>5.3.08.99</t>
  </si>
  <si>
    <t>Otros Usos y Consumos</t>
  </si>
  <si>
    <t>5.7</t>
  </si>
  <si>
    <t>5.7.02</t>
  </si>
  <si>
    <t>Seguros, Costos Financieros y otros Gastos</t>
  </si>
  <si>
    <t>5.7.02.01</t>
  </si>
  <si>
    <t>5.3.02.04</t>
  </si>
  <si>
    <t>5.7.02.03</t>
  </si>
  <si>
    <t>Comisiones Bancarias</t>
  </si>
  <si>
    <t>7.1</t>
  </si>
  <si>
    <t>7.1.01</t>
  </si>
  <si>
    <t>7.1.01.05</t>
  </si>
  <si>
    <t>7.1.02</t>
  </si>
  <si>
    <t>7.1.02.03</t>
  </si>
  <si>
    <t>7.1.02.04</t>
  </si>
  <si>
    <t>7.1.05</t>
  </si>
  <si>
    <t>7.1.05.10</t>
  </si>
  <si>
    <t>Servicios personales por contrato</t>
  </si>
  <si>
    <t>7.1.06</t>
  </si>
  <si>
    <t>7.1.06.01</t>
  </si>
  <si>
    <t>7.1.06.02</t>
  </si>
  <si>
    <t>7.3</t>
  </si>
  <si>
    <t>7.3.02</t>
  </si>
  <si>
    <t>Fletes y Maniobras</t>
  </si>
  <si>
    <t>7.3.05</t>
  </si>
  <si>
    <t>7.3.06</t>
  </si>
  <si>
    <t>7.3.06.03</t>
  </si>
  <si>
    <t>7.3.08</t>
  </si>
  <si>
    <t>7.3.08.04</t>
  </si>
  <si>
    <t>PROGRAMA</t>
  </si>
  <si>
    <t>Bienes de Uso y Consumo de Inversión</t>
  </si>
  <si>
    <t>5.8</t>
  </si>
  <si>
    <t>5.8.01</t>
  </si>
  <si>
    <t>Transferencias Corrientes al Sector Público</t>
  </si>
  <si>
    <t>Impuestos</t>
  </si>
  <si>
    <t>Tasas y Contribuciones</t>
  </si>
  <si>
    <t>DIRECTORA FINANCIERA</t>
  </si>
  <si>
    <t>ING.  COM. DEYSI CALLE CARDENAS</t>
  </si>
  <si>
    <t>VALOR</t>
  </si>
  <si>
    <t>INGRESOS DE FINANCIAMIENTO</t>
  </si>
  <si>
    <t>Venta de Bienes y Servicios</t>
  </si>
  <si>
    <t>Renta de Inversiones y Multas</t>
  </si>
  <si>
    <t>Transferencias corrientes 30%</t>
  </si>
  <si>
    <t>transferencias Gobierno central 70%</t>
  </si>
  <si>
    <t>Ley 47</t>
  </si>
  <si>
    <t>% RESPECTO AL TOTAL</t>
  </si>
  <si>
    <t>7.3.08.01</t>
  </si>
  <si>
    <t>Alimentos y bebidas</t>
  </si>
  <si>
    <t>1.1</t>
  </si>
  <si>
    <t>1.1.02</t>
  </si>
  <si>
    <t>1.1.02.01</t>
  </si>
  <si>
    <t>1.1.02.02</t>
  </si>
  <si>
    <t>1.3</t>
  </si>
  <si>
    <t>1.3.01</t>
  </si>
  <si>
    <t>1.3.01.03</t>
  </si>
  <si>
    <t>1.7</t>
  </si>
  <si>
    <t>1.7.02</t>
  </si>
  <si>
    <t>1.7.02.99</t>
  </si>
  <si>
    <t>1.9.04</t>
  </si>
  <si>
    <t>1.9.04.99</t>
  </si>
  <si>
    <t>2.8.01</t>
  </si>
  <si>
    <t>TRANSFERENCIAS DE CAPITAL E INVERSION DEL SECTOR PUBLICO</t>
  </si>
  <si>
    <t>2.8.06</t>
  </si>
  <si>
    <t>APORTES Y PARTICIPACIONES DE CAPITAL E INVERSION DEL REGIMEN SECCIONAL AUTONOMO</t>
  </si>
  <si>
    <t>3.7.01</t>
  </si>
  <si>
    <t>CUENTAS PENDIENTES POR COBRAR</t>
  </si>
  <si>
    <t>3.8.01</t>
  </si>
  <si>
    <t>3.8.01.01</t>
  </si>
  <si>
    <t>TITULO I - INGRESOS TRIBUTARIOS</t>
  </si>
  <si>
    <t>CAPITULO I - IMPUESTOS</t>
  </si>
  <si>
    <t>CAPITULO II TASAS Y CONTRIBUCIONES</t>
  </si>
  <si>
    <t xml:space="preserve">Ocupación de  Lugares Públicos </t>
  </si>
  <si>
    <t>1.3.01.08</t>
  </si>
  <si>
    <t>TITULO II - INGRESOS NO TRIBUTARIOS</t>
  </si>
  <si>
    <t>CAPITULO I - RENTA DE INVERSIONES Y MULTAS</t>
  </si>
  <si>
    <t>1.7.01</t>
  </si>
  <si>
    <t>RENTAS DE INVERSIONES</t>
  </si>
  <si>
    <t>1.7.01.99</t>
  </si>
  <si>
    <t>Intereses por Otras Operaciones</t>
  </si>
  <si>
    <t>CAPITULO II - TRANSFERENCIAS Y DONACIONES CORRIENTES</t>
  </si>
  <si>
    <t>1.8.06.08</t>
  </si>
  <si>
    <t>Aporte a Juntas Parroquiales Rurales</t>
  </si>
  <si>
    <t>CAPITULO IV - OTROS INGRESOS</t>
  </si>
  <si>
    <t>CAPITULO II - TRANSFERENCIAS Y DONACIONES DE CAPITAL E INVERSION</t>
  </si>
  <si>
    <t>2.8.06.08</t>
  </si>
  <si>
    <t>2.8.01.04</t>
  </si>
  <si>
    <t>De Entidades del Gobierno Autónomo Descentralizado</t>
  </si>
  <si>
    <t>1.8.06</t>
  </si>
  <si>
    <t>APORTES Y PARTICIPACIONES CORRIENTES DEL REGIMEN SECCIONAL AUTONOMO</t>
  </si>
  <si>
    <t>CAPITULO IV - TRANSFERENCIAS Y DONACIONES DE CAPITAL E INVERSION</t>
  </si>
  <si>
    <t>PRESIDENTE</t>
  </si>
  <si>
    <t>VOCAL 1</t>
  </si>
  <si>
    <t>VOCAL 2</t>
  </si>
  <si>
    <t>VOCAL 3</t>
  </si>
  <si>
    <t>VOCAL 4</t>
  </si>
  <si>
    <t>SECRETARIA TESORERA</t>
  </si>
  <si>
    <t>SECRETARIA AUXILIAR</t>
  </si>
  <si>
    <t>5.3.01.01</t>
  </si>
  <si>
    <t xml:space="preserve">FUNCION II </t>
  </si>
  <si>
    <t>TOTAL GENERAL AÑO 2012</t>
  </si>
  <si>
    <t>5.3.02.02</t>
  </si>
  <si>
    <t>Edición impresión reproduccion y publicaciones</t>
  </si>
  <si>
    <t>5.3.06.01</t>
  </si>
  <si>
    <t>Contratación de Estudios e Investigacios</t>
  </si>
  <si>
    <t>Consultoria, Asesoría e Investigación especializada</t>
  </si>
  <si>
    <t>5.3.07.02</t>
  </si>
  <si>
    <t>Arrendamiento y Licencias de Uso de Paq. Inf</t>
  </si>
  <si>
    <t>Manten y Reparacion de Equipos y sist inform.</t>
  </si>
  <si>
    <t>5.3.08.03</t>
  </si>
  <si>
    <t>Combustibles y Lubricantes</t>
  </si>
  <si>
    <t>5.3.08.13</t>
  </si>
  <si>
    <t>Repuestos y Accesorios</t>
  </si>
  <si>
    <t xml:space="preserve">Seguros </t>
  </si>
  <si>
    <t>5.8.04</t>
  </si>
  <si>
    <t>Aportes y Participaciones al Sector Público</t>
  </si>
  <si>
    <t>5.8.04.06</t>
  </si>
  <si>
    <t>Para el IECE por el 0.5% las aportaciones al IESS</t>
  </si>
  <si>
    <t>7.3.08.12</t>
  </si>
  <si>
    <t>Materiales Didácticos</t>
  </si>
  <si>
    <t>Gastos Permanentes</t>
  </si>
  <si>
    <t>SUBPROGRAMA V</t>
  </si>
  <si>
    <t>GRUPO III - BIENES Y SERVICIOS DE CONSUMO</t>
  </si>
  <si>
    <t>GRUPO I - GASTOS EN EL PERSONAL</t>
  </si>
  <si>
    <t>GASTOS</t>
  </si>
  <si>
    <t>CODIGO</t>
  </si>
  <si>
    <t>7.3.02.01</t>
  </si>
  <si>
    <t>Transporte de personal</t>
  </si>
  <si>
    <t>7.3.02.06</t>
  </si>
  <si>
    <t>OTROS NO ESPECIFICADOS</t>
  </si>
  <si>
    <t>GOBIERNO PARROQUIAL DE PRINCIPAL</t>
  </si>
  <si>
    <t>PRESIDENTE DEL GOBIERNO PARROQUIAL</t>
  </si>
  <si>
    <t>DISTRIBUTIVO DE SUELDOS AÑO 2013</t>
  </si>
  <si>
    <t>5.3.04.99</t>
  </si>
  <si>
    <t>5.3.04</t>
  </si>
  <si>
    <t>Instalación Mantenimiento y resparaciones</t>
  </si>
  <si>
    <t>Otras instalaciones mantenimientos y reparaciones</t>
  </si>
  <si>
    <t>INGRESOS TOTALES</t>
  </si>
  <si>
    <t>Asignaciones del estado</t>
  </si>
  <si>
    <t>Ingresos Propios</t>
  </si>
  <si>
    <t>Uso cementerio</t>
  </si>
  <si>
    <t>ARRASTRE</t>
  </si>
  <si>
    <t>Remuneración Unificada Presidente</t>
  </si>
  <si>
    <t>Remuneración Unificada Secretaria Tesorera</t>
  </si>
  <si>
    <t>Remuneración unificada vocales</t>
  </si>
  <si>
    <t>Décimo Tercero Presidente</t>
  </si>
  <si>
    <t>Décimo Cuarto Presidente</t>
  </si>
  <si>
    <t>Décimo Tercero Secretaria Tesorera</t>
  </si>
  <si>
    <t>Décimo Cuarto Secretaria Tesorera</t>
  </si>
  <si>
    <t>Décimo Tercero Vocales</t>
  </si>
  <si>
    <t>Fondos de reserva presidente</t>
  </si>
  <si>
    <t>Fondos de reserva Secretaria tesosrera</t>
  </si>
  <si>
    <t>Fondos de reserva Vocales</t>
  </si>
  <si>
    <t>Aporte patronal Presidente</t>
  </si>
  <si>
    <t>Aporte patronal Secretaria Tesorera</t>
  </si>
  <si>
    <t>Aporte patronal Vocales</t>
  </si>
  <si>
    <t>Energía Electrica</t>
  </si>
  <si>
    <t>Servicio de Teléfono</t>
  </si>
  <si>
    <t>viáticos y subsistencias</t>
  </si>
  <si>
    <t>pasajes interior</t>
  </si>
  <si>
    <t>Materiales oficina</t>
  </si>
  <si>
    <t>material aseo</t>
  </si>
  <si>
    <t>comisiones bancarias</t>
  </si>
  <si>
    <t>poliza seguro</t>
  </si>
  <si>
    <t>Aportación del 5x1000 a la contraloría</t>
  </si>
  <si>
    <t>Aportación 0,5% al IECE del IESS</t>
  </si>
  <si>
    <t>TOTAL DISPONIBLE PARA INVERSION</t>
  </si>
  <si>
    <t>POBLACION</t>
  </si>
  <si>
    <t>NBI</t>
  </si>
  <si>
    <t>NIVEL DE PARTICIPACION</t>
  </si>
  <si>
    <t>PARROQUIA</t>
  </si>
  <si>
    <t>MUNICIPIO</t>
  </si>
  <si>
    <t>Asignación presupuesto  municipal y provincial</t>
  </si>
  <si>
    <t>Otras instalaciones</t>
  </si>
  <si>
    <t>TOTAL GASTOS CORRIENTES</t>
  </si>
  <si>
    <t>TOTAL PARA GASTOS CORRIENTES</t>
  </si>
  <si>
    <t>deficit/superhabit</t>
  </si>
  <si>
    <t>CRITERIO/INDICADOR</t>
  </si>
  <si>
    <t>CELEL</t>
  </si>
  <si>
    <t>PRINCIPAL</t>
  </si>
  <si>
    <t>PESO% PRINCIPAL</t>
  </si>
  <si>
    <t>MEJORAMIENTO NIVELES DE VIDA (gente en mojores condiciones)</t>
  </si>
  <si>
    <t>CRITERIO / INDICADOR</t>
  </si>
  <si>
    <t>MEJORAMIENTO NIVELES DE VIDA</t>
  </si>
  <si>
    <t>CUMPLIMINETO DE METAS</t>
  </si>
  <si>
    <t>PRESUPUESTO PRROQUIA</t>
  </si>
  <si>
    <t>Necesidades básicas</t>
  </si>
  <si>
    <t>Dimensiones</t>
  </si>
  <si>
    <t>Variables Censales</t>
  </si>
  <si>
    <t>Acceso a servicios sanitarios</t>
  </si>
  <si>
    <t>Disponibilidad de agua potable</t>
  </si>
  <si>
    <t>Tipo de sistema de eliminación de excretas</t>
  </si>
  <si>
    <t>b) Sistema de eliminación de excretas</t>
  </si>
  <si>
    <t>Acceso a educación</t>
  </si>
  <si>
    <t>Asistencia de los niños en edad escolar a un establecimiento educativo</t>
  </si>
  <si>
    <t>a) Edad de los miembros del hogar</t>
  </si>
  <si>
    <t>b) Centro educativo</t>
  </si>
  <si>
    <t>c) Asistencia</t>
  </si>
  <si>
    <r>
      <t>a)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Número de asambleas parroquiales y el número de asistentes por comunidad, de donde se determinará el peso porcentual de participantes por comunidad. </t>
    </r>
  </si>
  <si>
    <r>
      <t>b)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Número de propuestas realizadas al Gobierno Parroquial, Cantonal o Provincial</t>
    </r>
  </si>
  <si>
    <r>
      <t>c)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Calidad en las deliberaciones que se realicen en asambleas parroquiales y comunitarias.</t>
    </r>
  </si>
  <si>
    <r>
      <t>d)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Participación en Mingas y otras colaboraciones que se requiera para alcanzar el buen vivir de la parroquia. </t>
    </r>
  </si>
  <si>
    <t xml:space="preserve">c) Utilizaron menos medicamentos
</t>
  </si>
  <si>
    <t>d) Visitaron menos al médico</t>
  </si>
  <si>
    <t>e) Experimentaron un mejor estado anímico</t>
  </si>
  <si>
    <t xml:space="preserve">f) Estuvieron mejor en las escalas de la depresión, la soledad y el estado de ánimo;  </t>
  </si>
  <si>
    <t>g) Exhibieron un incremento en el número de actividades dentro de la familia y comunidad</t>
  </si>
  <si>
    <t>h) Se sienten mas o menos felices</t>
  </si>
  <si>
    <t>Vivienda</t>
  </si>
  <si>
    <t>Nivel de instrucción</t>
  </si>
  <si>
    <t>PRIMARIA</t>
  </si>
  <si>
    <t>ANALFABETOS</t>
  </si>
  <si>
    <t>SECUNDARIA</t>
  </si>
  <si>
    <t>Viviendas en mala calidad</t>
  </si>
  <si>
    <t>Población que no dipone de agua potable o entubada</t>
  </si>
  <si>
    <t>Personas con con Disponibilidad de servicio sanitario</t>
  </si>
  <si>
    <t>Población que terminó la segundaria y continua estudios superiores</t>
  </si>
  <si>
    <t>VACIONES NO GOSADAS</t>
  </si>
  <si>
    <t>OTROS SERVICIOS COMUNALES: SERVICIOS DE LIMPIEZA</t>
  </si>
  <si>
    <t>Servicios generales</t>
  </si>
  <si>
    <t>CUMPLIMIENTO DE METAS (50% CADA UNO)</t>
  </si>
  <si>
    <t>Indemnizacion por vacaciones no gozadas</t>
  </si>
  <si>
    <t>Décimo Cuarto vocales</t>
  </si>
  <si>
    <t>Bienes de Uso y Consumo de inversión</t>
  </si>
  <si>
    <t>Materiales didácticos</t>
  </si>
  <si>
    <t>7.1.05.10.002</t>
  </si>
  <si>
    <t>Serfvicios personales por contrato para psicología</t>
  </si>
  <si>
    <t>Arrendamiento de bienes</t>
  </si>
  <si>
    <t>Remuneraciones temporales</t>
  </si>
  <si>
    <t>Jornales</t>
  </si>
  <si>
    <t>7.3.04</t>
  </si>
  <si>
    <t>7.3.04.04</t>
  </si>
  <si>
    <t>Instalaciones, mantenimientos y reparaciones</t>
  </si>
  <si>
    <t>7.3.08.02</t>
  </si>
  <si>
    <t>7.3.08.03</t>
  </si>
  <si>
    <t>Bienes de uso y consumo de inversión</t>
  </si>
  <si>
    <t>celel</t>
  </si>
  <si>
    <t>alquiler de maquinaria para apertura de via alisal alto</t>
  </si>
  <si>
    <t xml:space="preserve">cubierta cancha de uso multiple </t>
  </si>
  <si>
    <t>principal</t>
  </si>
  <si>
    <t>Mgs. Segundo Cambizaca</t>
  </si>
  <si>
    <t>3.7.01.01</t>
  </si>
  <si>
    <t>De Fondos del Gobierno Central</t>
  </si>
  <si>
    <t>Cuentas por cobrar</t>
  </si>
  <si>
    <t>Del Gobierno Central</t>
  </si>
  <si>
    <t>7.5.01</t>
  </si>
  <si>
    <t>7.5</t>
  </si>
  <si>
    <t>7.3.08.14.02</t>
  </si>
  <si>
    <t>PROYECTO</t>
  </si>
  <si>
    <t>Bienes y servicios para Inversión</t>
  </si>
  <si>
    <t>Contrataciones de estudios, investigaciones y servicios técnicos especializados</t>
  </si>
  <si>
    <t>Transferencias y donaciones</t>
  </si>
  <si>
    <t>Otros Gastos</t>
  </si>
  <si>
    <t>Bienes y servicios de consumo</t>
  </si>
  <si>
    <t>Gastos en el personal</t>
  </si>
  <si>
    <t>PARCIALES</t>
  </si>
  <si>
    <t>Conagopare  (3%)</t>
  </si>
  <si>
    <t>7.3.05.05</t>
  </si>
  <si>
    <t>Jornales para adecentamiento de senderos</t>
  </si>
  <si>
    <t>7.3.08.11</t>
  </si>
  <si>
    <t>Sra. Ximena Castro</t>
  </si>
  <si>
    <t>SECRETARIA TESORERA G.P.P</t>
  </si>
  <si>
    <t>arriendo licencia informatico y pagina web</t>
  </si>
  <si>
    <t>Identificar y construir equipamientos y mantener espacios públicos</t>
  </si>
  <si>
    <t>PROYECTOS</t>
  </si>
  <si>
    <t>FORTALECIMIENTO ORGANIZACIONAL LOCAL</t>
  </si>
  <si>
    <t>EQUIPAMIENTOS</t>
  </si>
  <si>
    <t>Convenios</t>
  </si>
  <si>
    <t>Servicio de internet</t>
  </si>
  <si>
    <t>FORTALECIMIENTO ECONOMICO DE LA PARROQUIA</t>
  </si>
  <si>
    <t>DIFUSION Y CONCIENTIZACION DE NORMAS PARROQUIALES Y MUNICIPALES</t>
  </si>
  <si>
    <t>APOYO A LA GESTION PARROQUIAL DEL TERRITORIO</t>
  </si>
  <si>
    <t>5.3.01.05.01</t>
  </si>
  <si>
    <t>5.3.01.05.02</t>
  </si>
  <si>
    <t>Telecomunicaciones (servicio telefonico)</t>
  </si>
  <si>
    <t>telecomunicaciones (Servicio de Internet)</t>
  </si>
  <si>
    <t>7</t>
  </si>
  <si>
    <t>GASTOS DE INVERSION</t>
  </si>
  <si>
    <t>BIENES Y SERVICIOS PARA INVERSION</t>
  </si>
  <si>
    <t>ARRENDAMIENTO DE BIENES</t>
  </si>
  <si>
    <t>Vehiculos (Arrendamiento)</t>
  </si>
  <si>
    <t>Servicios de Capacitacion</t>
  </si>
  <si>
    <t>Materiales didacticos</t>
  </si>
  <si>
    <t>7.3.02.18</t>
  </si>
  <si>
    <t>Publicidad y Propaganda en medios de comunicación masiva</t>
  </si>
  <si>
    <t>7.3.02.19</t>
  </si>
  <si>
    <t>Publicidad y Propaganda en otros medios</t>
  </si>
  <si>
    <t>7.1.05.03</t>
  </si>
  <si>
    <t>Obras de Infraestructura</t>
  </si>
  <si>
    <t>7.5.01.04</t>
  </si>
  <si>
    <t>Vestuario, lensería, prendas de protección, accesorios para uniformes militares y policiales; y carpas (PONCHOS)</t>
  </si>
  <si>
    <t>Vehiculos (Arrendamientos)</t>
  </si>
  <si>
    <t>Asignaciones a distribuir para obra pública</t>
  </si>
  <si>
    <t xml:space="preserve">Asignaciones a distribuir </t>
  </si>
  <si>
    <t>7.5.99</t>
  </si>
  <si>
    <t>7.5.99.01</t>
  </si>
  <si>
    <t>Eventos públicos  y oficiales por  aniversario de parroquialización</t>
  </si>
  <si>
    <t>7.3.02.05</t>
  </si>
  <si>
    <t>Publicidad y propaganda usando otros medios (rótulos publicitarios)</t>
  </si>
  <si>
    <t>Insumos, bienes, materiales y suministros para la contrucción, eléctricos, plomería, carpintería,señalización víal, navegación y contra incendios (señalización de senderos en lugares turísticos).</t>
  </si>
  <si>
    <t xml:space="preserve">Jornales </t>
  </si>
  <si>
    <t>7.3.05.04</t>
  </si>
  <si>
    <t>JOSE LUIS PEREZ RUIZ</t>
  </si>
  <si>
    <t>TECNICO</t>
  </si>
  <si>
    <t xml:space="preserve">Combustibles y lubricantes </t>
  </si>
  <si>
    <t>Maquinarías y equipos (Instalación, mantenimiento y reparaciones)</t>
  </si>
  <si>
    <t>Obras públicas</t>
  </si>
  <si>
    <t>Bienes y servicios de inversión</t>
  </si>
  <si>
    <t>Gastos en personal para inversión</t>
  </si>
  <si>
    <t>ESTIMACION PROVISIONAL INGRESOS  AÑO 2017</t>
  </si>
  <si>
    <t>ESTIMACION DEFINITIVA DE INGRESOS AÑO 2017</t>
  </si>
  <si>
    <t>INGRESOS AÑO 2017</t>
  </si>
  <si>
    <t>Plan Gestión vial</t>
  </si>
  <si>
    <t>Replantillo cancha uso multiple en Celel</t>
  </si>
  <si>
    <t>Adecuación cancha en Alizal</t>
  </si>
  <si>
    <t>Diseño de un producto de fortalecimiento para las actividades de Turismo Comunitario en Principal</t>
  </si>
  <si>
    <t>Recreación para el adulto mayor</t>
  </si>
  <si>
    <t>Parroquia Principal participa de su cambio</t>
  </si>
  <si>
    <t>Intercambio de saberes ancestrales</t>
  </si>
  <si>
    <t>Producción y cultivo de Frutas para elaboración de mermeladas</t>
  </si>
  <si>
    <t>Mantenimiento cementerio parroquial</t>
  </si>
  <si>
    <t>Asesoramiento técnico</t>
  </si>
  <si>
    <t>PRESUPUESTADO PDOT</t>
  </si>
  <si>
    <t>TOTAL INVERSION</t>
  </si>
  <si>
    <t>Limpieza y mantenimiento de la Infraestructura de la Parroquia Principal</t>
  </si>
  <si>
    <t>PROFORMA PRESUPUESTARIA AÑO 2017</t>
  </si>
  <si>
    <t>Espectáculos culturales y sociales por fiesta de la manzana</t>
  </si>
  <si>
    <t>Vehículos (arriendo)</t>
  </si>
  <si>
    <t>Arrendamiento de Bienes</t>
  </si>
  <si>
    <t>Bienes de Uso y consumo de Inversión</t>
  </si>
  <si>
    <t>7.3.08.99</t>
  </si>
  <si>
    <t>Otros bienes de uso y consumo de inversión (Alquiler de carpas y mesas)</t>
  </si>
  <si>
    <t>Herramientas</t>
  </si>
  <si>
    <t>7.3.08.14.01</t>
  </si>
  <si>
    <t>Insumos agrícolas</t>
  </si>
  <si>
    <t>7.3.08.14.03</t>
  </si>
  <si>
    <t>Equipos y maquinaria</t>
  </si>
  <si>
    <t xml:space="preserve">Espacio recreativo inclusivo </t>
  </si>
  <si>
    <t>Subrogaciones</t>
  </si>
  <si>
    <t>Maquinaria y equipos</t>
  </si>
  <si>
    <t>De Urbanizacion y Embellecimiento (remate)</t>
  </si>
  <si>
    <t>5.1.05.12</t>
  </si>
  <si>
    <t>Subrogación</t>
  </si>
  <si>
    <t>Gastos corrientes</t>
  </si>
  <si>
    <t>TOTAL INGRESOS</t>
  </si>
  <si>
    <t>INGRESSOS</t>
  </si>
  <si>
    <t>%</t>
  </si>
  <si>
    <t>Construcción y mantenimiento equipamientos</t>
  </si>
  <si>
    <t>Turismo</t>
  </si>
  <si>
    <t xml:space="preserve">Gasto de inversión </t>
  </si>
  <si>
    <t xml:space="preserve">Producción y cultivo de Frutas </t>
  </si>
  <si>
    <t xml:space="preserve">Limpieza y mantenimiento </t>
  </si>
  <si>
    <t>GASTOS ESPECÍFICOS</t>
  </si>
  <si>
    <t xml:space="preserve"> INTERCAMBIO DE SABERES ANCESTRALES Y PROTECCION DE DERECHOS NIÑOS, NIÑAS, ADOLESCENTES Y PERSONAS CON DISCAPACIDAD</t>
  </si>
  <si>
    <t>RECREACION PARA EL ADULTO MAYOR</t>
  </si>
  <si>
    <t xml:space="preserve"> PRINCIPAL PARTICIPA DE SU CAMBIO CON EVENTOS SOCIALES,  CULTURALES  Y DEPORTIVOS</t>
  </si>
  <si>
    <t xml:space="preserve">PROGRAMA </t>
  </si>
  <si>
    <t>TURISMO EN PRINCIPAL</t>
  </si>
  <si>
    <t xml:space="preserve"> DISEÑO DE UN PRODUCTO DE FORTALECIMIENTO PARA LAS ACTIVIDADES DE TURISMO COMUNITARIO EN PRINCIPAL</t>
  </si>
  <si>
    <t>PROYECTO:</t>
  </si>
  <si>
    <t>IDENTIFICAR Y CONSTRUIR EQUIPAMIENTOS Y MANTENER ESPACIO PUBLICOS</t>
  </si>
  <si>
    <t>PLANIFICACION SECTORIAL</t>
  </si>
  <si>
    <t>PLAN DE GESTIÓN PARA LA RED VIAL</t>
  </si>
  <si>
    <t>PRODUCCION Y MANEJO DE FRUTAS PARA LA ELABORACION DE MERMELADAS</t>
  </si>
  <si>
    <t>FORTALECIMIENTO INSTITUCIONAL</t>
  </si>
  <si>
    <t>ACTUALIZACION DE LA NORMATIVA PARROQUIAL Y ASESORAMIENTO TECNICO.</t>
  </si>
  <si>
    <t>Bienes y servicios para inversión</t>
  </si>
  <si>
    <t>Gastos de personal para inversión</t>
  </si>
  <si>
    <t xml:space="preserve">Contratación de estudios, investigaciones y servicios técnicos especializados. </t>
  </si>
  <si>
    <t>Insumos, bienes, materiales y suministros para la contrucción, eléctricos, plomería, carpintería,señalización víal, navegación y contra incendios (materiales de construccion para adecuacion de la cancha de bolly Remate).</t>
  </si>
  <si>
    <t>De Urbanizacion y Embellecimiento (cesped centro)</t>
  </si>
  <si>
    <t>7.5.01.05</t>
  </si>
  <si>
    <t>Obras Públicas de Transporte y vías (Tasa solidaria)</t>
  </si>
  <si>
    <t>5.3.06.06</t>
  </si>
  <si>
    <t>Honorarios por contratos civiles de servicios</t>
  </si>
  <si>
    <t>Contratacion de Estudios, Investigaciones y servicios técnicos especializados</t>
  </si>
  <si>
    <t>7.3.06.01</t>
  </si>
  <si>
    <t>Consultoria, Asesoría e Investigación profesional técnica</t>
  </si>
  <si>
    <t>7.3.06.06</t>
  </si>
  <si>
    <t>7.3.15</t>
  </si>
  <si>
    <t>Bienes biológicos no Depreciables</t>
  </si>
  <si>
    <t>73.15.15</t>
  </si>
  <si>
    <t>Plantas (frutales)</t>
  </si>
  <si>
    <t>AGUA POTABLE Y ALCANTARILLADO</t>
  </si>
  <si>
    <t>PROYECTO: Alcantarillado y letrinización en Celel y Principal</t>
  </si>
  <si>
    <t>7.3.05.04.03</t>
  </si>
  <si>
    <t>Maquinaria y equipos para alcantarillado en Gauzal-Tablahuaico</t>
  </si>
  <si>
    <t>7.3.08.11.03</t>
  </si>
  <si>
    <t>Materiales de construcción para alcantarillado en Gauzal-Tablahuaico.</t>
  </si>
  <si>
    <t>APLICACIÓN DEL FINANCIAMIENTO</t>
  </si>
  <si>
    <t>9.7</t>
  </si>
  <si>
    <t>GRUPO I PASIVO CIRCULANTE</t>
  </si>
  <si>
    <t>9.7.0.1</t>
  </si>
  <si>
    <t>Deuda Flotante</t>
  </si>
  <si>
    <t>9.7.01.01</t>
  </si>
  <si>
    <t>De cuentas por pagar</t>
  </si>
  <si>
    <t>PROMOCION DE LA PARTICIPACION CIUDADANA EN LA PARROQUIA PRINCIPAL</t>
  </si>
  <si>
    <t>POLITICA</t>
  </si>
  <si>
    <t>NO APLICA</t>
  </si>
  <si>
    <t>01.06.09</t>
  </si>
  <si>
    <t>010208</t>
  </si>
  <si>
    <t>010211</t>
  </si>
  <si>
    <t>010505</t>
  </si>
  <si>
    <t>010609</t>
  </si>
  <si>
    <t>010503</t>
  </si>
  <si>
    <t>010708</t>
  </si>
  <si>
    <t>010301</t>
  </si>
  <si>
    <t xml:space="preserve"> </t>
  </si>
  <si>
    <t>020202</t>
  </si>
  <si>
    <t>010308</t>
  </si>
  <si>
    <t>REFORMA                  01 DE ENERO DE 2017</t>
  </si>
  <si>
    <t>CALCULO ESTIMADO INGRESOS 2017</t>
  </si>
  <si>
    <t>5.8.01.02</t>
  </si>
  <si>
    <t>A Entidades Descentralizadas y Autónomas</t>
  </si>
  <si>
    <t>5.8.0.1.04</t>
  </si>
  <si>
    <t>A Entidades del Gobierno Seccional</t>
  </si>
  <si>
    <t>Vestuario, Lencería y prendas de protección;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</si>
</sst>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.00\ _$_-;\-* #,##0.00\ _$_-;_-* &quot;-&quot;??\ _$_-;_-@_-"/>
    <numFmt numFmtId="165" formatCode="_ * #,##0.00_ ;_ * \-#,##0.00_ ;_ * &quot;-&quot;??_ ;_ @_ "/>
    <numFmt numFmtId="166" formatCode="_-[$€]* #,##0.00_-;\-[$€]* #,##0.00_-;_-[$€]* &quot;-&quot;??_-;_-@_-"/>
    <numFmt numFmtId="167" formatCode="#,##0.0000"/>
    <numFmt numFmtId="168" formatCode="#,##0.00000"/>
    <numFmt numFmtId="169" formatCode="_ * #,##0_ ;_ * \-#,##0_ ;_ * &quot;-&quot;??_ ;_ @_ "/>
    <numFmt numFmtId="170" formatCode="_(* #,##0_);_(* \(#,##0\);_(* &quot;-&quot;??_);_(@_)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9" tint="-0.499984740745262"/>
      <name val="Arial"/>
      <family val="2"/>
    </font>
    <font>
      <b/>
      <sz val="10"/>
      <color theme="8" tint="-0.499984740745262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56"/>
      <name val="Arial"/>
      <family val="2"/>
    </font>
    <font>
      <b/>
      <sz val="8"/>
      <color indexed="43"/>
      <name val="Arial"/>
      <family val="2"/>
    </font>
    <font>
      <b/>
      <sz val="8"/>
      <color theme="0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3"/>
      <color theme="1"/>
      <name val="Arial Black"/>
      <family val="2"/>
    </font>
    <font>
      <b/>
      <sz val="11"/>
      <color theme="1"/>
      <name val="Arial Black"/>
      <family val="2"/>
    </font>
    <font>
      <b/>
      <sz val="8"/>
      <name val="Arial Black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8" tint="-0.499984740745262"/>
      <name val="Arial"/>
      <family val="2"/>
    </font>
    <font>
      <b/>
      <sz val="12"/>
      <color theme="9" tint="-0.49998474074526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.9"/>
      <color rgb="FF000000"/>
      <name val="Calibri"/>
      <family val="2"/>
      <scheme val="minor"/>
    </font>
    <font>
      <sz val="9.9"/>
      <color rgb="FF000000"/>
      <name val="Calibri"/>
      <family val="2"/>
      <scheme val="minor"/>
    </font>
    <font>
      <sz val="7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theme="9" tint="-0.49998474074526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u/>
      <sz val="8"/>
      <color theme="1"/>
      <name val="Arial"/>
      <family val="2"/>
    </font>
    <font>
      <b/>
      <u/>
      <sz val="8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4" fontId="2" fillId="0" borderId="0" xfId="0" applyNumberFormat="1" applyFont="1"/>
    <xf numFmtId="165" fontId="3" fillId="0" borderId="0" xfId="0" applyNumberFormat="1" applyFont="1"/>
    <xf numFmtId="4" fontId="5" fillId="0" borderId="0" xfId="0" applyNumberFormat="1" applyFont="1"/>
    <xf numFmtId="0" fontId="10" fillId="0" borderId="0" xfId="0" applyFont="1"/>
    <xf numFmtId="0" fontId="11" fillId="0" borderId="0" xfId="0" applyFont="1"/>
    <xf numFmtId="4" fontId="3" fillId="0" borderId="0" xfId="0" applyNumberFormat="1" applyFont="1"/>
    <xf numFmtId="4" fontId="2" fillId="0" borderId="0" xfId="0" applyNumberFormat="1" applyFont="1" applyFill="1" applyBorder="1"/>
    <xf numFmtId="4" fontId="2" fillId="0" borderId="0" xfId="0" applyNumberFormat="1" applyFont="1" applyFill="1"/>
    <xf numFmtId="4" fontId="13" fillId="3" borderId="4" xfId="0" applyNumberFormat="1" applyFont="1" applyFill="1" applyBorder="1"/>
    <xf numFmtId="0" fontId="13" fillId="3" borderId="4" xfId="0" applyFont="1" applyFill="1" applyBorder="1"/>
    <xf numFmtId="4" fontId="3" fillId="0" borderId="0" xfId="0" applyNumberFormat="1" applyFont="1" applyFill="1"/>
    <xf numFmtId="4" fontId="12" fillId="3" borderId="4" xfId="0" applyNumberFormat="1" applyFont="1" applyFill="1" applyBorder="1"/>
    <xf numFmtId="0" fontId="13" fillId="3" borderId="5" xfId="0" applyFont="1" applyFill="1" applyBorder="1"/>
    <xf numFmtId="0" fontId="2" fillId="0" borderId="0" xfId="0" applyFont="1" applyFill="1"/>
    <xf numFmtId="4" fontId="14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6" fillId="0" borderId="1" xfId="0" applyNumberFormat="1" applyFont="1" applyBorder="1"/>
    <xf numFmtId="0" fontId="7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4" fontId="7" fillId="4" borderId="6" xfId="0" applyNumberFormat="1" applyFont="1" applyFill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4" fontId="7" fillId="4" borderId="8" xfId="0" applyNumberFormat="1" applyFont="1" applyFill="1" applyBorder="1" applyAlignment="1">
      <alignment vertical="center"/>
    </xf>
    <xf numFmtId="0" fontId="7" fillId="4" borderId="6" xfId="0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7" fillId="0" borderId="7" xfId="0" applyNumberFormat="1" applyFont="1" applyFill="1" applyBorder="1"/>
    <xf numFmtId="4" fontId="7" fillId="0" borderId="10" xfId="0" applyNumberFormat="1" applyFont="1" applyFill="1" applyBorder="1"/>
    <xf numFmtId="0" fontId="7" fillId="0" borderId="1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vertical="center"/>
    </xf>
    <xf numFmtId="4" fontId="15" fillId="0" borderId="7" xfId="0" applyNumberFormat="1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" fontId="7" fillId="3" borderId="12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right" vertical="center"/>
    </xf>
    <xf numFmtId="4" fontId="7" fillId="0" borderId="0" xfId="0" applyNumberFormat="1" applyFont="1" applyFill="1" applyBorder="1"/>
    <xf numFmtId="4" fontId="7" fillId="0" borderId="1" xfId="0" applyNumberFormat="1" applyFont="1" applyFill="1" applyBorder="1"/>
    <xf numFmtId="4" fontId="7" fillId="0" borderId="1" xfId="0" applyNumberFormat="1" applyFont="1" applyBorder="1"/>
    <xf numFmtId="4" fontId="6" fillId="0" borderId="0" xfId="0" applyNumberFormat="1" applyFont="1" applyFill="1" applyBorder="1"/>
    <xf numFmtId="4" fontId="6" fillId="0" borderId="10" xfId="0" applyNumberFormat="1" applyFont="1" applyFill="1" applyBorder="1"/>
    <xf numFmtId="4" fontId="6" fillId="0" borderId="1" xfId="0" applyNumberFormat="1" applyFont="1" applyFill="1" applyBorder="1"/>
    <xf numFmtId="0" fontId="6" fillId="0" borderId="11" xfId="0" applyFont="1" applyBorder="1"/>
    <xf numFmtId="0" fontId="6" fillId="0" borderId="1" xfId="0" applyFont="1" applyFill="1" applyBorder="1"/>
    <xf numFmtId="0" fontId="6" fillId="0" borderId="11" xfId="0" applyFont="1" applyFill="1" applyBorder="1"/>
    <xf numFmtId="4" fontId="6" fillId="0" borderId="2" xfId="0" applyNumberFormat="1" applyFont="1" applyFill="1" applyBorder="1"/>
    <xf numFmtId="4" fontId="15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4" fontId="7" fillId="0" borderId="15" xfId="0" applyNumberFormat="1" applyFont="1" applyFill="1" applyBorder="1"/>
    <xf numFmtId="0" fontId="7" fillId="0" borderId="1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right"/>
    </xf>
    <xf numFmtId="4" fontId="16" fillId="0" borderId="1" xfId="0" applyNumberFormat="1" applyFont="1" applyFill="1" applyBorder="1" applyAlignment="1">
      <alignment horizontal="right"/>
    </xf>
    <xf numFmtId="4" fontId="17" fillId="0" borderId="1" xfId="0" applyNumberFormat="1" applyFont="1" applyFill="1" applyBorder="1" applyAlignment="1">
      <alignment horizontal="right"/>
    </xf>
    <xf numFmtId="4" fontId="17" fillId="0" borderId="0" xfId="0" applyNumberFormat="1" applyFont="1" applyFill="1" applyBorder="1" applyAlignment="1">
      <alignment horizontal="right"/>
    </xf>
    <xf numFmtId="4" fontId="17" fillId="0" borderId="10" xfId="0" applyNumberFormat="1" applyFont="1" applyFill="1" applyBorder="1" applyAlignment="1">
      <alignment horizontal="right"/>
    </xf>
    <xf numFmtId="0" fontId="18" fillId="0" borderId="0" xfId="0" applyFont="1" applyAlignment="1"/>
    <xf numFmtId="0" fontId="20" fillId="0" borderId="0" xfId="0" applyFont="1" applyFill="1" applyBorder="1"/>
    <xf numFmtId="0" fontId="20" fillId="0" borderId="0" xfId="0" applyFont="1"/>
    <xf numFmtId="4" fontId="20" fillId="0" borderId="0" xfId="0" applyNumberFormat="1" applyFont="1" applyFill="1" applyBorder="1"/>
    <xf numFmtId="4" fontId="19" fillId="0" borderId="0" xfId="0" applyNumberFormat="1" applyFont="1" applyFill="1" applyBorder="1"/>
    <xf numFmtId="0" fontId="21" fillId="0" borderId="0" xfId="0" applyFont="1" applyFill="1" applyBorder="1" applyAlignment="1">
      <alignment horizontal="center"/>
    </xf>
    <xf numFmtId="4" fontId="17" fillId="0" borderId="0" xfId="0" applyNumberFormat="1" applyFont="1" applyFill="1" applyBorder="1"/>
    <xf numFmtId="49" fontId="19" fillId="0" borderId="1" xfId="0" applyNumberFormat="1" applyFont="1" applyFill="1" applyBorder="1" applyAlignment="1">
      <alignment horizontal="right"/>
    </xf>
    <xf numFmtId="4" fontId="20" fillId="0" borderId="1" xfId="0" applyNumberFormat="1" applyFont="1" applyFill="1" applyBorder="1"/>
    <xf numFmtId="4" fontId="19" fillId="0" borderId="1" xfId="0" applyNumberFormat="1" applyFont="1" applyFill="1" applyBorder="1"/>
    <xf numFmtId="49" fontId="20" fillId="0" borderId="1" xfId="0" applyNumberFormat="1" applyFont="1" applyFill="1" applyBorder="1" applyAlignment="1">
      <alignment horizontal="right"/>
    </xf>
    <xf numFmtId="0" fontId="7" fillId="0" borderId="1" xfId="5" applyFont="1" applyFill="1" applyBorder="1" applyAlignment="1">
      <alignment horizontal="right"/>
    </xf>
    <xf numFmtId="0" fontId="6" fillId="0" borderId="1" xfId="5" applyFont="1" applyFill="1" applyBorder="1" applyAlignment="1">
      <alignment horizontal="right"/>
    </xf>
    <xf numFmtId="0" fontId="6" fillId="0" borderId="1" xfId="6" applyFont="1" applyFill="1" applyBorder="1" applyAlignment="1">
      <alignment horizontal="right"/>
    </xf>
    <xf numFmtId="0" fontId="6" fillId="0" borderId="1" xfId="7" applyFont="1" applyFill="1" applyBorder="1" applyAlignment="1">
      <alignment horizontal="right"/>
    </xf>
    <xf numFmtId="0" fontId="7" fillId="0" borderId="1" xfId="7" applyFont="1" applyFill="1" applyBorder="1" applyAlignment="1">
      <alignment horizontal="right"/>
    </xf>
    <xf numFmtId="4" fontId="6" fillId="0" borderId="1" xfId="7" applyNumberFormat="1" applyFont="1" applyFill="1" applyBorder="1"/>
    <xf numFmtId="0" fontId="19" fillId="0" borderId="0" xfId="0" applyFont="1"/>
    <xf numFmtId="0" fontId="6" fillId="0" borderId="0" xfId="7" applyFont="1" applyFill="1" applyBorder="1" applyAlignment="1">
      <alignment horizontal="right"/>
    </xf>
    <xf numFmtId="4" fontId="20" fillId="0" borderId="0" xfId="0" applyNumberFormat="1" applyFont="1"/>
    <xf numFmtId="0" fontId="20" fillId="0" borderId="0" xfId="0" applyFont="1" applyFill="1"/>
    <xf numFmtId="49" fontId="20" fillId="0" borderId="0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wrapText="1"/>
    </xf>
    <xf numFmtId="0" fontId="2" fillId="0" borderId="1" xfId="0" applyFont="1" applyBorder="1"/>
    <xf numFmtId="0" fontId="5" fillId="0" borderId="1" xfId="0" applyFont="1" applyBorder="1"/>
    <xf numFmtId="4" fontId="5" fillId="0" borderId="1" xfId="0" applyNumberFormat="1" applyFont="1" applyBorder="1"/>
    <xf numFmtId="4" fontId="2" fillId="0" borderId="1" xfId="0" applyNumberFormat="1" applyFont="1" applyBorder="1"/>
    <xf numFmtId="4" fontId="24" fillId="0" borderId="1" xfId="0" applyNumberFormat="1" applyFont="1" applyBorder="1"/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23" fillId="0" borderId="0" xfId="0" applyFont="1" applyBorder="1"/>
    <xf numFmtId="0" fontId="24" fillId="0" borderId="0" xfId="0" applyFont="1"/>
    <xf numFmtId="0" fontId="4" fillId="0" borderId="1" xfId="0" applyFont="1" applyBorder="1"/>
    <xf numFmtId="165" fontId="4" fillId="0" borderId="1" xfId="0" applyNumberFormat="1" applyFont="1" applyBorder="1"/>
    <xf numFmtId="0" fontId="3" fillId="0" borderId="1" xfId="0" applyFont="1" applyBorder="1"/>
    <xf numFmtId="165" fontId="3" fillId="0" borderId="1" xfId="0" applyNumberFormat="1" applyFont="1" applyBorder="1"/>
    <xf numFmtId="0" fontId="25" fillId="0" borderId="1" xfId="0" applyFont="1" applyBorder="1"/>
    <xf numFmtId="0" fontId="24" fillId="0" borderId="1" xfId="0" applyFont="1" applyBorder="1"/>
    <xf numFmtId="165" fontId="2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9" fontId="5" fillId="0" borderId="1" xfId="9" applyFont="1" applyBorder="1"/>
    <xf numFmtId="9" fontId="25" fillId="0" borderId="1" xfId="9" applyFont="1" applyBorder="1"/>
    <xf numFmtId="0" fontId="20" fillId="0" borderId="0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5" applyFont="1" applyFill="1" applyBorder="1" applyAlignment="1">
      <alignment wrapText="1"/>
    </xf>
    <xf numFmtId="0" fontId="6" fillId="0" borderId="1" xfId="5" applyFont="1" applyFill="1" applyBorder="1" applyAlignment="1">
      <alignment wrapText="1"/>
    </xf>
    <xf numFmtId="0" fontId="6" fillId="0" borderId="1" xfId="6" applyFont="1" applyFill="1" applyBorder="1" applyAlignment="1">
      <alignment wrapText="1"/>
    </xf>
    <xf numFmtId="0" fontId="6" fillId="0" borderId="1" xfId="7" applyFont="1" applyFill="1" applyBorder="1" applyAlignment="1">
      <alignment wrapText="1"/>
    </xf>
    <xf numFmtId="0" fontId="7" fillId="0" borderId="1" xfId="7" applyFont="1" applyFill="1" applyBorder="1" applyAlignment="1">
      <alignment wrapText="1"/>
    </xf>
    <xf numFmtId="0" fontId="6" fillId="0" borderId="0" xfId="7" applyFont="1" applyFill="1" applyBorder="1" applyAlignment="1">
      <alignment wrapText="1"/>
    </xf>
    <xf numFmtId="0" fontId="20" fillId="0" borderId="0" xfId="0" applyFont="1" applyFill="1" applyAlignment="1">
      <alignment wrapText="1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9" fontId="2" fillId="0" borderId="0" xfId="9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4" fontId="19" fillId="0" borderId="0" xfId="0" applyNumberFormat="1" applyFont="1"/>
    <xf numFmtId="0" fontId="28" fillId="0" borderId="0" xfId="0" applyFont="1" applyFill="1" applyBorder="1" applyAlignment="1"/>
    <xf numFmtId="0" fontId="28" fillId="0" borderId="0" xfId="0" applyFont="1" applyFill="1" applyAlignment="1">
      <alignment horizontal="center"/>
    </xf>
    <xf numFmtId="165" fontId="6" fillId="0" borderId="0" xfId="1" applyNumberFormat="1" applyFont="1" applyFill="1" applyBorder="1"/>
    <xf numFmtId="167" fontId="7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8" fontId="7" fillId="0" borderId="1" xfId="0" applyNumberFormat="1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right" wrapText="1"/>
    </xf>
    <xf numFmtId="0" fontId="33" fillId="0" borderId="1" xfId="0" applyFont="1" applyFill="1" applyBorder="1" applyAlignment="1">
      <alignment wrapText="1"/>
    </xf>
    <xf numFmtId="165" fontId="33" fillId="0" borderId="1" xfId="1" applyNumberFormat="1" applyFont="1" applyFill="1" applyBorder="1" applyAlignment="1">
      <alignment wrapText="1"/>
    </xf>
    <xf numFmtId="0" fontId="34" fillId="0" borderId="19" xfId="0" applyFont="1" applyBorder="1" applyAlignment="1">
      <alignment horizontal="right" wrapText="1"/>
    </xf>
    <xf numFmtId="0" fontId="34" fillId="0" borderId="1" xfId="0" applyFont="1" applyFill="1" applyBorder="1" applyAlignment="1">
      <alignment wrapText="1"/>
    </xf>
    <xf numFmtId="165" fontId="34" fillId="0" borderId="1" xfId="1" applyNumberFormat="1" applyFont="1" applyFill="1" applyBorder="1" applyAlignment="1">
      <alignment wrapText="1"/>
    </xf>
    <xf numFmtId="165" fontId="34" fillId="0" borderId="20" xfId="1" applyNumberFormat="1" applyFont="1" applyFill="1" applyBorder="1" applyAlignment="1">
      <alignment wrapText="1"/>
    </xf>
    <xf numFmtId="49" fontId="35" fillId="0" borderId="19" xfId="0" applyNumberFormat="1" applyFont="1" applyBorder="1" applyAlignment="1">
      <alignment horizontal="right" wrapText="1"/>
    </xf>
    <xf numFmtId="0" fontId="36" fillId="0" borderId="1" xfId="0" applyFont="1" applyFill="1" applyBorder="1" applyAlignment="1">
      <alignment wrapText="1"/>
    </xf>
    <xf numFmtId="165" fontId="36" fillId="0" borderId="1" xfId="1" applyNumberFormat="1" applyFont="1" applyFill="1" applyBorder="1" applyAlignment="1">
      <alignment wrapText="1"/>
    </xf>
    <xf numFmtId="165" fontId="36" fillId="0" borderId="20" xfId="1" applyNumberFormat="1" applyFont="1" applyFill="1" applyBorder="1" applyAlignment="1">
      <alignment wrapText="1"/>
    </xf>
    <xf numFmtId="0" fontId="32" fillId="0" borderId="19" xfId="5" applyFont="1" applyBorder="1" applyAlignment="1">
      <alignment horizontal="right" wrapText="1"/>
    </xf>
    <xf numFmtId="0" fontId="32" fillId="0" borderId="1" xfId="0" applyFont="1" applyFill="1" applyBorder="1" applyAlignment="1">
      <alignment wrapText="1"/>
    </xf>
    <xf numFmtId="165" fontId="32" fillId="0" borderId="1" xfId="1" applyNumberFormat="1" applyFont="1" applyFill="1" applyBorder="1" applyAlignment="1">
      <alignment wrapText="1"/>
    </xf>
    <xf numFmtId="0" fontId="36" fillId="0" borderId="19" xfId="7" applyFont="1" applyBorder="1" applyAlignment="1">
      <alignment horizontal="right" wrapText="1"/>
    </xf>
    <xf numFmtId="0" fontId="32" fillId="0" borderId="19" xfId="7" applyFont="1" applyBorder="1" applyAlignment="1">
      <alignment horizontal="right" wrapText="1"/>
    </xf>
    <xf numFmtId="0" fontId="33" fillId="0" borderId="19" xfId="0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0" fontId="35" fillId="0" borderId="21" xfId="0" applyFont="1" applyBorder="1" applyAlignment="1">
      <alignment horizontal="right" wrapText="1"/>
    </xf>
    <xf numFmtId="0" fontId="36" fillId="0" borderId="22" xfId="0" applyFont="1" applyFill="1" applyBorder="1" applyAlignment="1">
      <alignment wrapText="1"/>
    </xf>
    <xf numFmtId="165" fontId="36" fillId="0" borderId="22" xfId="1" applyNumberFormat="1" applyFont="1" applyFill="1" applyBorder="1" applyAlignment="1">
      <alignment wrapText="1"/>
    </xf>
    <xf numFmtId="0" fontId="31" fillId="0" borderId="17" xfId="0" applyFont="1" applyBorder="1" applyAlignment="1">
      <alignment horizontal="center" vertical="center" wrapText="1"/>
    </xf>
    <xf numFmtId="43" fontId="2" fillId="0" borderId="0" xfId="10" applyFont="1"/>
    <xf numFmtId="165" fontId="33" fillId="0" borderId="2" xfId="1" applyNumberFormat="1" applyFont="1" applyFill="1" applyBorder="1" applyAlignment="1">
      <alignment wrapText="1"/>
    </xf>
    <xf numFmtId="165" fontId="34" fillId="0" borderId="2" xfId="1" applyNumberFormat="1" applyFont="1" applyFill="1" applyBorder="1" applyAlignment="1">
      <alignment wrapText="1"/>
    </xf>
    <xf numFmtId="165" fontId="36" fillId="0" borderId="2" xfId="1" applyNumberFormat="1" applyFont="1" applyFill="1" applyBorder="1" applyAlignment="1">
      <alignment wrapText="1"/>
    </xf>
    <xf numFmtId="165" fontId="32" fillId="0" borderId="2" xfId="1" applyNumberFormat="1" applyFont="1" applyFill="1" applyBorder="1" applyAlignment="1">
      <alignment wrapText="1"/>
    </xf>
    <xf numFmtId="43" fontId="33" fillId="0" borderId="24" xfId="10" applyFont="1" applyBorder="1" applyAlignment="1">
      <alignment horizontal="right" wrapText="1"/>
    </xf>
    <xf numFmtId="0" fontId="34" fillId="0" borderId="2" xfId="0" applyFont="1" applyBorder="1" applyAlignment="1">
      <alignment wrapText="1"/>
    </xf>
    <xf numFmtId="165" fontId="36" fillId="0" borderId="25" xfId="1" applyNumberFormat="1" applyFont="1" applyFill="1" applyBorder="1" applyAlignment="1">
      <alignment wrapText="1"/>
    </xf>
    <xf numFmtId="0" fontId="29" fillId="0" borderId="0" xfId="0" applyFont="1"/>
    <xf numFmtId="0" fontId="0" fillId="0" borderId="0" xfId="0" applyFont="1"/>
    <xf numFmtId="0" fontId="29" fillId="0" borderId="0" xfId="0" applyFont="1" applyAlignment="1">
      <alignment horizontal="center"/>
    </xf>
    <xf numFmtId="0" fontId="37" fillId="0" borderId="1" xfId="0" applyFont="1" applyFill="1" applyBorder="1" applyAlignment="1">
      <alignment vertical="center" readingOrder="1"/>
    </xf>
    <xf numFmtId="2" fontId="30" fillId="5" borderId="1" xfId="0" applyNumberFormat="1" applyFont="1" applyFill="1" applyBorder="1" applyAlignment="1">
      <alignment wrapText="1"/>
    </xf>
    <xf numFmtId="0" fontId="30" fillId="0" borderId="1" xfId="0" applyFont="1" applyBorder="1"/>
    <xf numFmtId="2" fontId="30" fillId="6" borderId="1" xfId="0" applyNumberFormat="1" applyFont="1" applyFill="1" applyBorder="1"/>
    <xf numFmtId="1" fontId="0" fillId="0" borderId="0" xfId="0" applyNumberFormat="1"/>
    <xf numFmtId="0" fontId="38" fillId="5" borderId="1" xfId="0" applyFont="1" applyFill="1" applyBorder="1"/>
    <xf numFmtId="2" fontId="38" fillId="5" borderId="1" xfId="0" applyNumberFormat="1" applyFont="1" applyFill="1" applyBorder="1"/>
    <xf numFmtId="9" fontId="0" fillId="0" borderId="0" xfId="0" applyNumberFormat="1"/>
    <xf numFmtId="2" fontId="0" fillId="0" borderId="0" xfId="0" applyNumberFormat="1" applyFill="1" applyBorder="1"/>
    <xf numFmtId="43" fontId="0" fillId="0" borderId="0" xfId="0" applyNumberFormat="1" applyFont="1"/>
    <xf numFmtId="4" fontId="30" fillId="6" borderId="1" xfId="0" applyNumberFormat="1" applyFont="1" applyFill="1" applyBorder="1"/>
    <xf numFmtId="43" fontId="29" fillId="0" borderId="0" xfId="0" applyNumberFormat="1" applyFont="1"/>
    <xf numFmtId="2" fontId="38" fillId="0" borderId="1" xfId="0" applyNumberFormat="1" applyFont="1" applyBorder="1"/>
    <xf numFmtId="0" fontId="38" fillId="0" borderId="1" xfId="0" applyFont="1" applyBorder="1"/>
    <xf numFmtId="2" fontId="29" fillId="0" borderId="0" xfId="0" applyNumberFormat="1" applyFont="1"/>
    <xf numFmtId="0" fontId="29" fillId="2" borderId="0" xfId="0" applyFont="1" applyFill="1"/>
    <xf numFmtId="0" fontId="0" fillId="2" borderId="0" xfId="0" applyFill="1"/>
    <xf numFmtId="9" fontId="0" fillId="2" borderId="0" xfId="9" applyFont="1" applyFill="1"/>
    <xf numFmtId="0" fontId="0" fillId="7" borderId="0" xfId="0" applyFill="1"/>
    <xf numFmtId="9" fontId="0" fillId="7" borderId="0" xfId="0" applyNumberFormat="1" applyFill="1"/>
    <xf numFmtId="0" fontId="29" fillId="8" borderId="0" xfId="0" applyFont="1" applyFill="1"/>
    <xf numFmtId="9" fontId="29" fillId="8" borderId="0" xfId="0" applyNumberFormat="1" applyFont="1" applyFill="1"/>
    <xf numFmtId="0" fontId="0" fillId="8" borderId="0" xfId="0" applyFill="1"/>
    <xf numFmtId="2" fontId="0" fillId="8" borderId="0" xfId="0" applyNumberFormat="1" applyFill="1"/>
    <xf numFmtId="2" fontId="29" fillId="8" borderId="0" xfId="0" applyNumberFormat="1" applyFont="1" applyFill="1"/>
    <xf numFmtId="0" fontId="0" fillId="0" borderId="0" xfId="0" applyFill="1"/>
    <xf numFmtId="9" fontId="0" fillId="0" borderId="0" xfId="9" applyFont="1" applyFill="1"/>
    <xf numFmtId="9" fontId="0" fillId="0" borderId="0" xfId="0" applyNumberFormat="1" applyFill="1"/>
    <xf numFmtId="2" fontId="0" fillId="0" borderId="0" xfId="9" applyNumberFormat="1" applyFont="1" applyFill="1"/>
    <xf numFmtId="2" fontId="0" fillId="7" borderId="0" xfId="0" applyNumberFormat="1" applyFill="1"/>
    <xf numFmtId="2" fontId="29" fillId="7" borderId="0" xfId="0" applyNumberFormat="1" applyFont="1" applyFill="1"/>
    <xf numFmtId="0" fontId="0" fillId="0" borderId="0" xfId="0" applyFill="1" applyBorder="1"/>
    <xf numFmtId="9" fontId="0" fillId="0" borderId="0" xfId="0" applyNumberFormat="1" applyFill="1" applyBorder="1"/>
    <xf numFmtId="1" fontId="0" fillId="0" borderId="0" xfId="0" applyNumberFormat="1" applyFill="1" applyBorder="1"/>
    <xf numFmtId="9" fontId="0" fillId="0" borderId="0" xfId="9" applyFont="1" applyFill="1" applyBorder="1"/>
    <xf numFmtId="0" fontId="0" fillId="9" borderId="0" xfId="0" applyFill="1"/>
    <xf numFmtId="9" fontId="0" fillId="9" borderId="0" xfId="9" applyFont="1" applyFill="1"/>
    <xf numFmtId="0" fontId="0" fillId="10" borderId="1" xfId="0" applyFill="1" applyBorder="1" applyAlignment="1">
      <alignment horizontal="left" vertical="top" wrapText="1"/>
    </xf>
    <xf numFmtId="0" fontId="0" fillId="11" borderId="0" xfId="0" applyFill="1"/>
    <xf numFmtId="9" fontId="0" fillId="11" borderId="0" xfId="9" applyFont="1" applyFill="1"/>
    <xf numFmtId="0" fontId="39" fillId="11" borderId="1" xfId="0" applyFont="1" applyFill="1" applyBorder="1" applyAlignment="1">
      <alignment horizontal="center" vertical="center" wrapText="1"/>
    </xf>
    <xf numFmtId="0" fontId="40" fillId="11" borderId="1" xfId="0" applyFont="1" applyFill="1" applyBorder="1" applyAlignment="1">
      <alignment vertical="center" wrapText="1"/>
    </xf>
    <xf numFmtId="0" fontId="0" fillId="10" borderId="0" xfId="0" applyFill="1"/>
    <xf numFmtId="9" fontId="0" fillId="10" borderId="0" xfId="9" applyFont="1" applyFill="1"/>
    <xf numFmtId="0" fontId="0" fillId="12" borderId="0" xfId="0" applyFill="1"/>
    <xf numFmtId="9" fontId="0" fillId="12" borderId="0" xfId="9" applyFont="1" applyFill="1"/>
    <xf numFmtId="0" fontId="31" fillId="2" borderId="1" xfId="0" applyFont="1" applyFill="1" applyBorder="1" applyAlignment="1">
      <alignment horizontal="justify" vertical="center"/>
    </xf>
    <xf numFmtId="0" fontId="29" fillId="0" borderId="0" xfId="0" applyFont="1" applyAlignment="1"/>
    <xf numFmtId="0" fontId="40" fillId="11" borderId="1" xfId="0" applyFont="1" applyFill="1" applyBorder="1" applyAlignment="1">
      <alignment horizontal="center" vertical="center" wrapText="1"/>
    </xf>
    <xf numFmtId="0" fontId="40" fillId="11" borderId="1" xfId="0" applyFont="1" applyFill="1" applyBorder="1" applyAlignment="1">
      <alignment vertical="center" wrapText="1"/>
    </xf>
    <xf numFmtId="2" fontId="0" fillId="0" borderId="0" xfId="0" applyNumberFormat="1" applyFill="1"/>
    <xf numFmtId="0" fontId="36" fillId="0" borderId="18" xfId="0" applyFont="1" applyFill="1" applyBorder="1" applyAlignment="1">
      <alignment horizontal="center" vertical="center" wrapText="1"/>
    </xf>
    <xf numFmtId="0" fontId="36" fillId="0" borderId="23" xfId="0" applyFont="1" applyFill="1" applyBorder="1" applyAlignment="1">
      <alignment horizontal="center" vertical="center" wrapText="1"/>
    </xf>
    <xf numFmtId="165" fontId="2" fillId="0" borderId="0" xfId="0" applyNumberFormat="1" applyFont="1"/>
    <xf numFmtId="9" fontId="2" fillId="0" borderId="1" xfId="9" applyFont="1" applyBorder="1"/>
    <xf numFmtId="9" fontId="2" fillId="0" borderId="0" xfId="0" applyNumberFormat="1" applyFont="1"/>
    <xf numFmtId="4" fontId="0" fillId="0" borderId="0" xfId="0" applyNumberFormat="1"/>
    <xf numFmtId="2" fontId="0" fillId="2" borderId="0" xfId="9" applyNumberFormat="1" applyFont="1" applyFill="1"/>
    <xf numFmtId="0" fontId="29" fillId="0" borderId="0" xfId="0" applyFont="1" applyAlignment="1">
      <alignment horizontal="center"/>
    </xf>
    <xf numFmtId="43" fontId="34" fillId="0" borderId="1" xfId="10" applyFont="1" applyBorder="1" applyAlignment="1">
      <alignment wrapText="1"/>
    </xf>
    <xf numFmtId="43" fontId="36" fillId="0" borderId="1" xfId="10" applyFont="1" applyFill="1" applyBorder="1" applyAlignment="1">
      <alignment wrapText="1"/>
    </xf>
    <xf numFmtId="4" fontId="29" fillId="0" borderId="0" xfId="0" applyNumberFormat="1" applyFont="1"/>
    <xf numFmtId="4" fontId="0" fillId="0" borderId="0" xfId="0" applyNumberFormat="1" applyFont="1"/>
    <xf numFmtId="43" fontId="29" fillId="0" borderId="0" xfId="0" applyNumberFormat="1" applyFont="1" applyAlignment="1">
      <alignment horizontal="center"/>
    </xf>
    <xf numFmtId="0" fontId="20" fillId="0" borderId="1" xfId="0" applyFont="1" applyBorder="1"/>
    <xf numFmtId="4" fontId="0" fillId="5" borderId="0" xfId="0" applyNumberFormat="1" applyFill="1"/>
    <xf numFmtId="0" fontId="0" fillId="5" borderId="0" xfId="0" applyFill="1"/>
    <xf numFmtId="2" fontId="0" fillId="5" borderId="0" xfId="0" applyNumberFormat="1" applyFill="1"/>
    <xf numFmtId="165" fontId="44" fillId="0" borderId="1" xfId="1" applyNumberFormat="1" applyFont="1" applyFill="1" applyBorder="1" applyAlignment="1">
      <alignment wrapText="1"/>
    </xf>
    <xf numFmtId="165" fontId="44" fillId="0" borderId="2" xfId="1" applyNumberFormat="1" applyFont="1" applyFill="1" applyBorder="1" applyAlignment="1">
      <alignment wrapText="1"/>
    </xf>
    <xf numFmtId="0" fontId="0" fillId="0" borderId="0" xfId="0" applyAlignment="1">
      <alignment wrapText="1"/>
    </xf>
    <xf numFmtId="4" fontId="29" fillId="5" borderId="0" xfId="0" applyNumberFormat="1" applyFont="1" applyFill="1"/>
    <xf numFmtId="0" fontId="7" fillId="13" borderId="1" xfId="7" applyFont="1" applyFill="1" applyBorder="1" applyAlignment="1">
      <alignment wrapText="1"/>
    </xf>
    <xf numFmtId="0" fontId="19" fillId="13" borderId="1" xfId="0" applyFont="1" applyFill="1" applyBorder="1" applyAlignment="1">
      <alignment wrapText="1"/>
    </xf>
    <xf numFmtId="0" fontId="29" fillId="14" borderId="0" xfId="0" applyFont="1" applyFill="1"/>
    <xf numFmtId="2" fontId="29" fillId="14" borderId="0" xfId="0" applyNumberFormat="1" applyFont="1" applyFill="1"/>
    <xf numFmtId="4" fontId="19" fillId="13" borderId="1" xfId="0" applyNumberFormat="1" applyFont="1" applyFill="1" applyBorder="1"/>
    <xf numFmtId="49" fontId="20" fillId="13" borderId="1" xfId="0" applyNumberFormat="1" applyFont="1" applyFill="1" applyBorder="1" applyAlignment="1">
      <alignment horizontal="right"/>
    </xf>
    <xf numFmtId="49" fontId="20" fillId="14" borderId="1" xfId="0" applyNumberFormat="1" applyFont="1" applyFill="1" applyBorder="1" applyAlignment="1">
      <alignment horizontal="right"/>
    </xf>
    <xf numFmtId="0" fontId="20" fillId="14" borderId="1" xfId="0" applyFont="1" applyFill="1" applyBorder="1" applyAlignment="1">
      <alignment wrapText="1"/>
    </xf>
    <xf numFmtId="49" fontId="48" fillId="0" borderId="1" xfId="0" applyNumberFormat="1" applyFont="1" applyFill="1" applyBorder="1" applyAlignment="1">
      <alignment horizontal="right"/>
    </xf>
    <xf numFmtId="0" fontId="48" fillId="0" borderId="1" xfId="0" applyFont="1" applyFill="1" applyBorder="1" applyAlignment="1">
      <alignment wrapText="1"/>
    </xf>
    <xf numFmtId="2" fontId="20" fillId="0" borderId="1" xfId="0" applyNumberFormat="1" applyFont="1" applyFill="1" applyBorder="1"/>
    <xf numFmtId="0" fontId="48" fillId="0" borderId="0" xfId="0" applyFont="1"/>
    <xf numFmtId="2" fontId="48" fillId="0" borderId="1" xfId="0" applyNumberFormat="1" applyFont="1" applyFill="1" applyBorder="1"/>
    <xf numFmtId="2" fontId="19" fillId="0" borderId="1" xfId="0" applyNumberFormat="1" applyFont="1" applyFill="1" applyBorder="1"/>
    <xf numFmtId="4" fontId="20" fillId="0" borderId="0" xfId="0" applyNumberFormat="1" applyFont="1" applyFill="1"/>
    <xf numFmtId="49" fontId="7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49" fontId="49" fillId="0" borderId="1" xfId="0" applyNumberFormat="1" applyFont="1" applyFill="1" applyBorder="1" applyAlignment="1">
      <alignment horizontal="right"/>
    </xf>
    <xf numFmtId="2" fontId="7" fillId="0" borderId="1" xfId="0" applyNumberFormat="1" applyFont="1" applyFill="1" applyBorder="1"/>
    <xf numFmtId="2" fontId="6" fillId="0" borderId="1" xfId="0" applyNumberFormat="1" applyFont="1" applyFill="1" applyBorder="1"/>
    <xf numFmtId="0" fontId="20" fillId="0" borderId="0" xfId="0" applyFont="1" applyAlignment="1">
      <alignment horizontal="right"/>
    </xf>
    <xf numFmtId="2" fontId="20" fillId="0" borderId="0" xfId="0" applyNumberFormat="1" applyFont="1" applyFill="1" applyBorder="1"/>
    <xf numFmtId="2" fontId="20" fillId="0" borderId="0" xfId="0" applyNumberFormat="1" applyFont="1" applyFill="1"/>
    <xf numFmtId="2" fontId="19" fillId="0" borderId="0" xfId="0" applyNumberFormat="1" applyFont="1" applyFill="1" applyBorder="1"/>
    <xf numFmtId="2" fontId="20" fillId="14" borderId="1" xfId="0" applyNumberFormat="1" applyFont="1" applyFill="1" applyBorder="1"/>
    <xf numFmtId="2" fontId="19" fillId="14" borderId="1" xfId="0" applyNumberFormat="1" applyFont="1" applyFill="1" applyBorder="1"/>
    <xf numFmtId="49" fontId="19" fillId="14" borderId="1" xfId="0" applyNumberFormat="1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47" fillId="0" borderId="0" xfId="0" applyFont="1" applyFill="1" applyBorder="1" applyAlignment="1">
      <alignment horizontal="right" vertical="center" wrapText="1"/>
    </xf>
    <xf numFmtId="0" fontId="29" fillId="0" borderId="0" xfId="0" applyFont="1" applyAlignment="1">
      <alignment wrapText="1"/>
    </xf>
    <xf numFmtId="0" fontId="29" fillId="5" borderId="0" xfId="0" applyFont="1" applyFill="1"/>
    <xf numFmtId="1" fontId="29" fillId="0" borderId="0" xfId="0" applyNumberFormat="1" applyFont="1"/>
    <xf numFmtId="0" fontId="20" fillId="0" borderId="1" xfId="0" applyFont="1" applyFill="1" applyBorder="1"/>
    <xf numFmtId="0" fontId="19" fillId="14" borderId="1" xfId="0" applyFont="1" applyFill="1" applyBorder="1" applyAlignment="1">
      <alignment wrapText="1"/>
    </xf>
    <xf numFmtId="2" fontId="20" fillId="0" borderId="1" xfId="0" applyNumberFormat="1" applyFont="1" applyBorder="1"/>
    <xf numFmtId="0" fontId="20" fillId="0" borderId="0" xfId="0" applyFont="1" applyBorder="1"/>
    <xf numFmtId="2" fontId="0" fillId="0" borderId="0" xfId="0" applyNumberFormat="1" applyFont="1" applyFill="1"/>
    <xf numFmtId="4" fontId="0" fillId="0" borderId="0" xfId="0" applyNumberFormat="1" applyFill="1"/>
    <xf numFmtId="2" fontId="21" fillId="13" borderId="0" xfId="0" applyNumberFormat="1" applyFont="1" applyFill="1" applyBorder="1" applyAlignment="1">
      <alignment horizontal="center"/>
    </xf>
    <xf numFmtId="4" fontId="21" fillId="13" borderId="0" xfId="0" applyNumberFormat="1" applyFont="1" applyFill="1" applyBorder="1" applyAlignment="1">
      <alignment horizontal="center"/>
    </xf>
    <xf numFmtId="2" fontId="22" fillId="13" borderId="0" xfId="0" applyNumberFormat="1" applyFont="1" applyFill="1" applyBorder="1"/>
    <xf numFmtId="4" fontId="17" fillId="13" borderId="0" xfId="0" applyNumberFormat="1" applyFont="1" applyFill="1" applyBorder="1"/>
    <xf numFmtId="0" fontId="0" fillId="0" borderId="1" xfId="0" applyFill="1" applyBorder="1"/>
    <xf numFmtId="0" fontId="29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ill="1" applyBorder="1" applyAlignment="1">
      <alignment wrapText="1"/>
    </xf>
    <xf numFmtId="0" fontId="36" fillId="0" borderId="1" xfId="0" applyFont="1" applyFill="1" applyBorder="1" applyAlignment="1">
      <alignment horizontal="center" wrapText="1"/>
    </xf>
    <xf numFmtId="169" fontId="32" fillId="0" borderId="1" xfId="1" applyNumberFormat="1" applyFont="1" applyFill="1" applyBorder="1" applyAlignment="1">
      <alignment wrapText="1"/>
    </xf>
    <xf numFmtId="169" fontId="32" fillId="0" borderId="1" xfId="0" applyNumberFormat="1" applyFont="1" applyFill="1" applyBorder="1" applyAlignment="1">
      <alignment wrapText="1"/>
    </xf>
    <xf numFmtId="10" fontId="0" fillId="0" borderId="1" xfId="9" applyNumberFormat="1" applyFont="1" applyBorder="1"/>
    <xf numFmtId="0" fontId="29" fillId="0" borderId="1" xfId="0" applyFont="1" applyBorder="1" applyAlignment="1">
      <alignment horizontal="center"/>
    </xf>
    <xf numFmtId="0" fontId="0" fillId="0" borderId="0" xfId="0" applyFont="1" applyFill="1" applyAlignment="1">
      <alignment horizontal="right"/>
    </xf>
    <xf numFmtId="170" fontId="0" fillId="0" borderId="0" xfId="10" applyNumberFormat="1" applyFont="1" applyFill="1"/>
    <xf numFmtId="170" fontId="0" fillId="0" borderId="1" xfId="10" applyNumberFormat="1" applyFont="1" applyFill="1" applyBorder="1"/>
    <xf numFmtId="0" fontId="50" fillId="0" borderId="29" xfId="0" applyFont="1" applyBorder="1" applyAlignment="1">
      <alignment vertical="center"/>
    </xf>
    <xf numFmtId="0" fontId="50" fillId="5" borderId="30" xfId="0" applyFont="1" applyFill="1" applyBorder="1" applyAlignment="1">
      <alignment horizontal="right" vertical="center"/>
    </xf>
    <xf numFmtId="0" fontId="51" fillId="0" borderId="31" xfId="0" applyFont="1" applyBorder="1" applyAlignment="1">
      <alignment vertical="center"/>
    </xf>
    <xf numFmtId="0" fontId="51" fillId="5" borderId="32" xfId="0" applyFont="1" applyFill="1" applyBorder="1" applyAlignment="1">
      <alignment horizontal="right" vertical="center"/>
    </xf>
    <xf numFmtId="0" fontId="50" fillId="0" borderId="31" xfId="0" applyFont="1" applyBorder="1" applyAlignment="1">
      <alignment vertical="center"/>
    </xf>
    <xf numFmtId="0" fontId="50" fillId="5" borderId="32" xfId="0" applyFont="1" applyFill="1" applyBorder="1" applyAlignment="1">
      <alignment horizontal="right" vertical="center"/>
    </xf>
    <xf numFmtId="0" fontId="50" fillId="0" borderId="32" xfId="0" applyFont="1" applyBorder="1" applyAlignment="1">
      <alignment horizontal="right" vertical="center"/>
    </xf>
    <xf numFmtId="0" fontId="50" fillId="5" borderId="31" xfId="0" applyFont="1" applyFill="1" applyBorder="1" applyAlignment="1">
      <alignment vertical="center"/>
    </xf>
    <xf numFmtId="0" fontId="0" fillId="0" borderId="31" xfId="0" applyBorder="1"/>
    <xf numFmtId="0" fontId="0" fillId="0" borderId="32" xfId="0" applyBorder="1"/>
    <xf numFmtId="0" fontId="52" fillId="0" borderId="31" xfId="0" applyFont="1" applyBorder="1" applyAlignment="1">
      <alignment vertical="center" wrapText="1"/>
    </xf>
    <xf numFmtId="0" fontId="52" fillId="5" borderId="32" xfId="0" applyFont="1" applyFill="1" applyBorder="1" applyAlignment="1">
      <alignment horizontal="right" vertical="center"/>
    </xf>
    <xf numFmtId="0" fontId="51" fillId="0" borderId="31" xfId="0" applyFont="1" applyBorder="1" applyAlignment="1">
      <alignment horizontal="right" vertical="center"/>
    </xf>
    <xf numFmtId="0" fontId="0" fillId="0" borderId="31" xfId="0" applyBorder="1" applyAlignment="1">
      <alignment horizontal="right" vertical="center" wrapText="1"/>
    </xf>
    <xf numFmtId="0" fontId="51" fillId="0" borderId="31" xfId="0" applyFont="1" applyBorder="1" applyAlignment="1">
      <alignment vertical="center" wrapText="1"/>
    </xf>
    <xf numFmtId="0" fontId="51" fillId="0" borderId="32" xfId="0" applyFont="1" applyBorder="1" applyAlignment="1">
      <alignment horizontal="right" vertical="center"/>
    </xf>
    <xf numFmtId="4" fontId="51" fillId="0" borderId="32" xfId="0" applyNumberFormat="1" applyFont="1" applyBorder="1" applyAlignment="1">
      <alignment horizontal="right" vertical="center"/>
    </xf>
    <xf numFmtId="0" fontId="51" fillId="5" borderId="32" xfId="0" applyFont="1" applyFill="1" applyBorder="1" applyAlignment="1">
      <alignment vertical="center"/>
    </xf>
    <xf numFmtId="0" fontId="52" fillId="0" borderId="31" xfId="0" applyFont="1" applyBorder="1" applyAlignment="1">
      <alignment vertical="center"/>
    </xf>
    <xf numFmtId="4" fontId="52" fillId="5" borderId="32" xfId="0" applyNumberFormat="1" applyFont="1" applyFill="1" applyBorder="1" applyAlignment="1">
      <alignment horizontal="right" vertical="center"/>
    </xf>
    <xf numFmtId="0" fontId="38" fillId="5" borderId="0" xfId="0" applyFont="1" applyFill="1" applyBorder="1"/>
    <xf numFmtId="2" fontId="38" fillId="5" borderId="0" xfId="0" applyNumberFormat="1" applyFont="1" applyFill="1" applyBorder="1"/>
    <xf numFmtId="49" fontId="19" fillId="0" borderId="27" xfId="0" applyNumberFormat="1" applyFont="1" applyFill="1" applyBorder="1" applyAlignment="1">
      <alignment horizontal="right"/>
    </xf>
    <xf numFmtId="0" fontId="19" fillId="0" borderId="27" xfId="0" applyFont="1" applyFill="1" applyBorder="1" applyAlignment="1">
      <alignment wrapText="1"/>
    </xf>
    <xf numFmtId="0" fontId="19" fillId="13" borderId="2" xfId="0" applyFont="1" applyFill="1" applyBorder="1" applyAlignment="1">
      <alignment wrapText="1"/>
    </xf>
    <xf numFmtId="2" fontId="20" fillId="0" borderId="16" xfId="0" applyNumberFormat="1" applyFont="1" applyFill="1" applyBorder="1"/>
    <xf numFmtId="4" fontId="19" fillId="0" borderId="16" xfId="0" applyNumberFormat="1" applyFont="1" applyFill="1" applyBorder="1"/>
    <xf numFmtId="2" fontId="19" fillId="0" borderId="27" xfId="0" applyNumberFormat="1" applyFont="1" applyFill="1" applyBorder="1"/>
    <xf numFmtId="0" fontId="20" fillId="0" borderId="3" xfId="0" applyFont="1" applyBorder="1"/>
    <xf numFmtId="2" fontId="20" fillId="0" borderId="34" xfId="0" applyNumberFormat="1" applyFont="1" applyFill="1" applyBorder="1"/>
    <xf numFmtId="4" fontId="19" fillId="0" borderId="34" xfId="0" applyNumberFormat="1" applyFont="1" applyFill="1" applyBorder="1"/>
    <xf numFmtId="2" fontId="19" fillId="0" borderId="35" xfId="0" applyNumberFormat="1" applyFont="1" applyFill="1" applyBorder="1"/>
    <xf numFmtId="49" fontId="20" fillId="0" borderId="16" xfId="0" applyNumberFormat="1" applyFont="1" applyFill="1" applyBorder="1" applyAlignment="1">
      <alignment horizontal="right"/>
    </xf>
    <xf numFmtId="0" fontId="20" fillId="0" borderId="16" xfId="0" applyFont="1" applyFill="1" applyBorder="1" applyAlignment="1">
      <alignment wrapText="1"/>
    </xf>
    <xf numFmtId="0" fontId="19" fillId="13" borderId="27" xfId="0" applyFont="1" applyFill="1" applyBorder="1" applyAlignment="1">
      <alignment wrapText="1"/>
    </xf>
    <xf numFmtId="0" fontId="19" fillId="13" borderId="35" xfId="0" applyFont="1" applyFill="1" applyBorder="1" applyAlignment="1">
      <alignment wrapText="1"/>
    </xf>
    <xf numFmtId="2" fontId="20" fillId="0" borderId="28" xfId="0" applyNumberFormat="1" applyFont="1" applyFill="1" applyBorder="1"/>
    <xf numFmtId="49" fontId="20" fillId="0" borderId="34" xfId="0" applyNumberFormat="1" applyFont="1" applyFill="1" applyBorder="1" applyAlignment="1">
      <alignment horizontal="right"/>
    </xf>
    <xf numFmtId="0" fontId="20" fillId="0" borderId="34" xfId="0" applyFont="1" applyFill="1" applyBorder="1" applyAlignment="1">
      <alignment wrapText="1"/>
    </xf>
    <xf numFmtId="49" fontId="6" fillId="0" borderId="16" xfId="0" applyNumberFormat="1" applyFont="1" applyFill="1" applyBorder="1" applyAlignment="1">
      <alignment horizontal="right"/>
    </xf>
    <xf numFmtId="49" fontId="6" fillId="0" borderId="33" xfId="0" applyNumberFormat="1" applyFont="1" applyFill="1" applyBorder="1" applyAlignment="1">
      <alignment horizontal="right"/>
    </xf>
    <xf numFmtId="0" fontId="6" fillId="0" borderId="33" xfId="0" applyFont="1" applyFill="1" applyBorder="1" applyAlignment="1">
      <alignment wrapText="1"/>
    </xf>
    <xf numFmtId="49" fontId="20" fillId="0" borderId="33" xfId="0" applyNumberFormat="1" applyFont="1" applyFill="1" applyBorder="1" applyAlignment="1">
      <alignment horizontal="right"/>
    </xf>
    <xf numFmtId="0" fontId="20" fillId="0" borderId="33" xfId="0" applyFont="1" applyFill="1" applyBorder="1" applyAlignment="1">
      <alignment wrapText="1"/>
    </xf>
    <xf numFmtId="4" fontId="20" fillId="0" borderId="34" xfId="0" applyNumberFormat="1" applyFont="1" applyFill="1" applyBorder="1"/>
    <xf numFmtId="4" fontId="54" fillId="0" borderId="1" xfId="0" applyNumberFormat="1" applyFont="1" applyFill="1" applyBorder="1"/>
    <xf numFmtId="4" fontId="53" fillId="0" borderId="0" xfId="0" applyNumberFormat="1" applyFont="1" applyFill="1" applyBorder="1"/>
    <xf numFmtId="0" fontId="53" fillId="0" borderId="0" xfId="0" applyFont="1"/>
    <xf numFmtId="0" fontId="19" fillId="0" borderId="3" xfId="0" applyFont="1" applyFill="1" applyBorder="1" applyAlignment="1">
      <alignment wrapText="1"/>
    </xf>
    <xf numFmtId="0" fontId="19" fillId="0" borderId="1" xfId="0" applyFont="1" applyFill="1" applyBorder="1"/>
    <xf numFmtId="49" fontId="19" fillId="0" borderId="35" xfId="0" applyNumberFormat="1" applyFont="1" applyFill="1" applyBorder="1" applyAlignment="1">
      <alignment horizontal="right"/>
    </xf>
    <xf numFmtId="49" fontId="19" fillId="13" borderId="2" xfId="0" applyNumberFormat="1" applyFont="1" applyFill="1" applyBorder="1" applyAlignment="1">
      <alignment horizontal="right"/>
    </xf>
    <xf numFmtId="49" fontId="19" fillId="0" borderId="34" xfId="0" applyNumberFormat="1" applyFont="1" applyFill="1" applyBorder="1" applyAlignment="1">
      <alignment horizontal="right"/>
    </xf>
    <xf numFmtId="2" fontId="2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6" fillId="0" borderId="0" xfId="0" applyNumberFormat="1" applyFont="1" applyFill="1" applyBorder="1"/>
    <xf numFmtId="2" fontId="3" fillId="0" borderId="0" xfId="0" applyNumberFormat="1" applyFont="1"/>
    <xf numFmtId="2" fontId="5" fillId="0" borderId="0" xfId="0" applyNumberFormat="1" applyFont="1"/>
    <xf numFmtId="2" fontId="2" fillId="0" borderId="0" xfId="10" applyNumberFormat="1" applyFont="1"/>
    <xf numFmtId="2" fontId="24" fillId="0" borderId="0" xfId="0" applyNumberFormat="1" applyFont="1"/>
    <xf numFmtId="2" fontId="6" fillId="0" borderId="0" xfId="0" applyNumberFormat="1" applyFont="1" applyFill="1"/>
    <xf numFmtId="2" fontId="19" fillId="13" borderId="1" xfId="0" applyNumberFormat="1" applyFont="1" applyFill="1" applyBorder="1"/>
    <xf numFmtId="2" fontId="49" fillId="0" borderId="1" xfId="0" applyNumberFormat="1" applyFont="1" applyFill="1" applyBorder="1"/>
    <xf numFmtId="0" fontId="49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right"/>
    </xf>
    <xf numFmtId="4" fontId="19" fillId="13" borderId="27" xfId="0" applyNumberFormat="1" applyFont="1" applyFill="1" applyBorder="1"/>
    <xf numFmtId="0" fontId="19" fillId="13" borderId="0" xfId="0" applyFont="1" applyFill="1"/>
    <xf numFmtId="0" fontId="7" fillId="13" borderId="35" xfId="7" applyFont="1" applyFill="1" applyBorder="1" applyAlignment="1">
      <alignment horizontal="left" wrapText="1"/>
    </xf>
    <xf numFmtId="0" fontId="7" fillId="13" borderId="1" xfId="7" applyFont="1" applyFill="1" applyBorder="1" applyAlignment="1">
      <alignment horizontal="left" wrapText="1"/>
    </xf>
    <xf numFmtId="49" fontId="19" fillId="0" borderId="1" xfId="0" applyNumberFormat="1" applyFont="1" applyFill="1" applyBorder="1" applyAlignment="1">
      <alignment wrapText="1"/>
    </xf>
    <xf numFmtId="49" fontId="20" fillId="0" borderId="1" xfId="0" applyNumberFormat="1" applyFont="1" applyFill="1" applyBorder="1" applyAlignment="1">
      <alignment wrapText="1"/>
    </xf>
    <xf numFmtId="49" fontId="7" fillId="0" borderId="1" xfId="5" applyNumberFormat="1" applyFont="1" applyFill="1" applyBorder="1" applyAlignment="1">
      <alignment wrapText="1"/>
    </xf>
    <xf numFmtId="49" fontId="6" fillId="0" borderId="1" xfId="5" applyNumberFormat="1" applyFont="1" applyFill="1" applyBorder="1" applyAlignment="1">
      <alignment wrapText="1"/>
    </xf>
    <xf numFmtId="49" fontId="6" fillId="0" borderId="1" xfId="6" applyNumberFormat="1" applyFont="1" applyFill="1" applyBorder="1" applyAlignment="1">
      <alignment wrapText="1"/>
    </xf>
    <xf numFmtId="49" fontId="6" fillId="0" borderId="1" xfId="7" applyNumberFormat="1" applyFont="1" applyFill="1" applyBorder="1" applyAlignment="1">
      <alignment wrapText="1"/>
    </xf>
    <xf numFmtId="49" fontId="7" fillId="0" borderId="1" xfId="7" applyNumberFormat="1" applyFont="1" applyFill="1" applyBorder="1" applyAlignment="1">
      <alignment wrapText="1"/>
    </xf>
    <xf numFmtId="49" fontId="19" fillId="0" borderId="0" xfId="0" applyNumberFormat="1" applyFont="1" applyFill="1" applyBorder="1" applyAlignment="1">
      <alignment wrapText="1"/>
    </xf>
    <xf numFmtId="49" fontId="6" fillId="0" borderId="0" xfId="7" applyNumberFormat="1" applyFont="1" applyFill="1" applyBorder="1" applyAlignment="1">
      <alignment wrapText="1"/>
    </xf>
    <xf numFmtId="49" fontId="7" fillId="13" borderId="0" xfId="7" applyNumberFormat="1" applyFont="1" applyFill="1" applyBorder="1" applyAlignment="1">
      <alignment wrapText="1"/>
    </xf>
    <xf numFmtId="49" fontId="7" fillId="13" borderId="1" xfId="7" applyNumberFormat="1" applyFont="1" applyFill="1" applyBorder="1" applyAlignment="1">
      <alignment horizontal="left" wrapText="1"/>
    </xf>
    <xf numFmtId="49" fontId="20" fillId="0" borderId="0" xfId="0" applyNumberFormat="1" applyFont="1" applyFill="1" applyAlignment="1">
      <alignment wrapText="1"/>
    </xf>
    <xf numFmtId="49" fontId="48" fillId="0" borderId="1" xfId="0" applyNumberFormat="1" applyFont="1" applyFill="1" applyBorder="1" applyAlignment="1">
      <alignment wrapText="1"/>
    </xf>
    <xf numFmtId="49" fontId="20" fillId="0" borderId="0" xfId="0" applyNumberFormat="1" applyFont="1" applyFill="1"/>
    <xf numFmtId="49" fontId="20" fillId="0" borderId="0" xfId="0" applyNumberFormat="1" applyFont="1" applyFill="1" applyBorder="1" applyAlignment="1">
      <alignment wrapText="1"/>
    </xf>
    <xf numFmtId="49" fontId="20" fillId="0" borderId="16" xfId="0" applyNumberFormat="1" applyFont="1" applyFill="1" applyBorder="1" applyAlignment="1">
      <alignment wrapText="1"/>
    </xf>
    <xf numFmtId="49" fontId="20" fillId="0" borderId="28" xfId="0" applyNumberFormat="1" applyFont="1" applyFill="1" applyBorder="1" applyAlignment="1">
      <alignment wrapText="1"/>
    </xf>
    <xf numFmtId="49" fontId="20" fillId="0" borderId="35" xfId="0" applyNumberFormat="1" applyFont="1" applyFill="1" applyBorder="1" applyAlignment="1">
      <alignment wrapText="1"/>
    </xf>
    <xf numFmtId="49" fontId="7" fillId="0" borderId="34" xfId="7" applyNumberFormat="1" applyFont="1" applyFill="1" applyBorder="1" applyAlignment="1">
      <alignment wrapText="1"/>
    </xf>
    <xf numFmtId="49" fontId="7" fillId="13" borderId="28" xfId="7" applyNumberFormat="1" applyFont="1" applyFill="1" applyBorder="1" applyAlignment="1">
      <alignment wrapText="1"/>
    </xf>
    <xf numFmtId="49" fontId="7" fillId="13" borderId="35" xfId="7" applyNumberFormat="1" applyFont="1" applyFill="1" applyBorder="1" applyAlignment="1">
      <alignment wrapText="1"/>
    </xf>
    <xf numFmtId="49" fontId="20" fillId="0" borderId="0" xfId="0" applyNumberFormat="1" applyFont="1"/>
    <xf numFmtId="49" fontId="20" fillId="0" borderId="34" xfId="0" applyNumberFormat="1" applyFont="1" applyFill="1" applyBorder="1" applyAlignment="1">
      <alignment wrapText="1"/>
    </xf>
    <xf numFmtId="49" fontId="19" fillId="13" borderId="28" xfId="0" applyNumberFormat="1" applyFont="1" applyFill="1" applyBorder="1" applyAlignment="1">
      <alignment wrapText="1"/>
    </xf>
    <xf numFmtId="49" fontId="19" fillId="13" borderId="35" xfId="0" applyNumberFormat="1" applyFont="1" applyFill="1" applyBorder="1" applyAlignment="1">
      <alignment wrapText="1"/>
    </xf>
    <xf numFmtId="49" fontId="19" fillId="0" borderId="27" xfId="0" applyNumberFormat="1" applyFont="1" applyFill="1" applyBorder="1" applyAlignment="1">
      <alignment wrapText="1"/>
    </xf>
    <xf numFmtId="49" fontId="19" fillId="0" borderId="0" xfId="0" applyNumberFormat="1" applyFont="1"/>
    <xf numFmtId="49" fontId="7" fillId="0" borderId="1" xfId="0" applyNumberFormat="1" applyFont="1" applyFill="1" applyBorder="1" applyAlignment="1">
      <alignment wrapText="1"/>
    </xf>
    <xf numFmtId="49" fontId="19" fillId="13" borderId="0" xfId="0" applyNumberFormat="1" applyFont="1" applyFill="1" applyBorder="1" applyAlignment="1">
      <alignment wrapText="1"/>
    </xf>
    <xf numFmtId="49" fontId="48" fillId="0" borderId="0" xfId="0" applyNumberFormat="1" applyFont="1"/>
    <xf numFmtId="49" fontId="6" fillId="0" borderId="1" xfId="0" applyNumberFormat="1" applyFont="1" applyFill="1" applyBorder="1" applyAlignment="1">
      <alignment wrapText="1"/>
    </xf>
    <xf numFmtId="49" fontId="19" fillId="13" borderId="0" xfId="0" applyNumberFormat="1" applyFont="1" applyFill="1"/>
    <xf numFmtId="49" fontId="19" fillId="13" borderId="1" xfId="0" applyNumberFormat="1" applyFont="1" applyFill="1" applyBorder="1" applyAlignment="1">
      <alignment wrapText="1"/>
    </xf>
    <xf numFmtId="49" fontId="49" fillId="0" borderId="1" xfId="0" applyNumberFormat="1" applyFont="1" applyFill="1" applyBorder="1" applyAlignment="1">
      <alignment wrapText="1"/>
    </xf>
    <xf numFmtId="49" fontId="20" fillId="0" borderId="1" xfId="0" applyNumberFormat="1" applyFont="1" applyFill="1" applyBorder="1" applyAlignment="1">
      <alignment horizontal="left" wrapText="1"/>
    </xf>
    <xf numFmtId="49" fontId="6" fillId="0" borderId="0" xfId="0" applyNumberFormat="1" applyFont="1" applyFill="1" applyBorder="1" applyAlignment="1">
      <alignment wrapText="1"/>
    </xf>
    <xf numFmtId="49" fontId="20" fillId="14" borderId="1" xfId="0" applyNumberFormat="1" applyFont="1" applyFill="1" applyBorder="1" applyAlignment="1">
      <alignment wrapText="1"/>
    </xf>
    <xf numFmtId="49" fontId="19" fillId="14" borderId="1" xfId="0" applyNumberFormat="1" applyFont="1" applyFill="1" applyBorder="1" applyAlignment="1">
      <alignment wrapText="1"/>
    </xf>
    <xf numFmtId="49" fontId="7" fillId="0" borderId="1" xfId="7" applyNumberFormat="1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right"/>
    </xf>
    <xf numFmtId="2" fontId="5" fillId="0" borderId="0" xfId="0" applyNumberFormat="1" applyFont="1" applyAlignment="1"/>
    <xf numFmtId="0" fontId="36" fillId="0" borderId="2" xfId="0" applyFont="1" applyFill="1" applyBorder="1" applyAlignment="1">
      <alignment horizontal="center" vertical="center" wrapText="1"/>
    </xf>
    <xf numFmtId="43" fontId="34" fillId="0" borderId="2" xfId="10" applyFont="1" applyBorder="1" applyAlignment="1">
      <alignment wrapText="1"/>
    </xf>
    <xf numFmtId="43" fontId="36" fillId="0" borderId="2" xfId="10" applyFont="1" applyFill="1" applyBorder="1" applyAlignment="1">
      <alignment wrapText="1"/>
    </xf>
    <xf numFmtId="43" fontId="32" fillId="0" borderId="2" xfId="10" applyFont="1" applyFill="1" applyBorder="1" applyAlignment="1">
      <alignment wrapText="1"/>
    </xf>
    <xf numFmtId="165" fontId="36" fillId="0" borderId="2" xfId="1" applyNumberFormat="1" applyFont="1" applyFill="1" applyBorder="1" applyAlignment="1">
      <alignment horizontal="right" wrapText="1"/>
    </xf>
    <xf numFmtId="2" fontId="5" fillId="0" borderId="1" xfId="0" applyNumberFormat="1" applyFont="1" applyBorder="1" applyAlignment="1">
      <alignment horizontal="center" wrapText="1"/>
    </xf>
    <xf numFmtId="2" fontId="33" fillId="0" borderId="1" xfId="0" applyNumberFormat="1" applyFont="1" applyBorder="1"/>
    <xf numFmtId="0" fontId="36" fillId="0" borderId="19" xfId="7" applyFont="1" applyFill="1" applyBorder="1" applyAlignment="1">
      <alignment horizontal="right" wrapText="1"/>
    </xf>
    <xf numFmtId="0" fontId="34" fillId="0" borderId="19" xfId="0" applyFont="1" applyFill="1" applyBorder="1" applyAlignment="1">
      <alignment horizontal="right" wrapText="1"/>
    </xf>
    <xf numFmtId="0" fontId="34" fillId="0" borderId="2" xfId="0" applyFont="1" applyFill="1" applyBorder="1" applyAlignment="1">
      <alignment wrapText="1"/>
    </xf>
    <xf numFmtId="165" fontId="34" fillId="0" borderId="2" xfId="0" applyNumberFormat="1" applyFont="1" applyFill="1" applyBorder="1" applyAlignment="1">
      <alignment wrapText="1"/>
    </xf>
    <xf numFmtId="165" fontId="34" fillId="0" borderId="2" xfId="0" applyNumberFormat="1" applyFont="1" applyFill="1" applyBorder="1" applyAlignment="1">
      <alignment horizontal="right" wrapText="1"/>
    </xf>
    <xf numFmtId="0" fontId="32" fillId="0" borderId="19" xfId="7" applyFont="1" applyFill="1" applyBorder="1" applyAlignment="1">
      <alignment horizontal="right" wrapText="1"/>
    </xf>
    <xf numFmtId="0" fontId="19" fillId="0" borderId="0" xfId="0" applyFont="1" applyFill="1" applyBorder="1" applyAlignment="1">
      <alignment wrapText="1"/>
    </xf>
    <xf numFmtId="0" fontId="33" fillId="0" borderId="2" xfId="0" applyFont="1" applyBorder="1"/>
    <xf numFmtId="0" fontId="34" fillId="0" borderId="2" xfId="0" applyFont="1" applyBorder="1"/>
    <xf numFmtId="2" fontId="34" fillId="0" borderId="1" xfId="0" applyNumberFormat="1" applyFont="1" applyBorder="1"/>
    <xf numFmtId="0" fontId="31" fillId="0" borderId="2" xfId="0" applyFont="1" applyBorder="1"/>
    <xf numFmtId="2" fontId="31" fillId="0" borderId="1" xfId="0" applyNumberFormat="1" applyFont="1" applyBorder="1"/>
    <xf numFmtId="2" fontId="32" fillId="0" borderId="1" xfId="7" applyNumberFormat="1" applyFont="1" applyBorder="1" applyAlignment="1">
      <alignment horizontal="right"/>
    </xf>
    <xf numFmtId="0" fontId="32" fillId="0" borderId="2" xfId="0" applyFont="1" applyBorder="1"/>
    <xf numFmtId="2" fontId="32" fillId="0" borderId="1" xfId="0" applyNumberFormat="1" applyFont="1" applyBorder="1"/>
    <xf numFmtId="2" fontId="36" fillId="0" borderId="1" xfId="0" applyNumberFormat="1" applyFont="1" applyBorder="1"/>
    <xf numFmtId="2" fontId="35" fillId="0" borderId="1" xfId="0" applyNumberFormat="1" applyFont="1" applyBorder="1" applyAlignment="1"/>
    <xf numFmtId="43" fontId="32" fillId="0" borderId="2" xfId="0" applyNumberFormat="1" applyFont="1" applyBorder="1"/>
    <xf numFmtId="43" fontId="31" fillId="0" borderId="2" xfId="10" applyFont="1" applyBorder="1"/>
    <xf numFmtId="43" fontId="33" fillId="0" borderId="2" xfId="10" applyFont="1" applyBorder="1"/>
    <xf numFmtId="2" fontId="36" fillId="0" borderId="1" xfId="0" applyNumberFormat="1" applyFont="1" applyFill="1" applyBorder="1"/>
    <xf numFmtId="2" fontId="32" fillId="0" borderId="1" xfId="0" applyNumberFormat="1" applyFont="1" applyFill="1" applyBorder="1"/>
    <xf numFmtId="2" fontId="34" fillId="0" borderId="1" xfId="0" applyNumberFormat="1" applyFont="1" applyFill="1" applyBorder="1"/>
    <xf numFmtId="2" fontId="35" fillId="0" borderId="1" xfId="0" applyNumberFormat="1" applyFont="1" applyFill="1" applyBorder="1"/>
    <xf numFmtId="43" fontId="31" fillId="0" borderId="2" xfId="10" applyFont="1" applyFill="1" applyBorder="1"/>
    <xf numFmtId="2" fontId="31" fillId="0" borderId="1" xfId="0" applyNumberFormat="1" applyFont="1" applyFill="1" applyBorder="1"/>
    <xf numFmtId="0" fontId="31" fillId="0" borderId="1" xfId="0" applyFont="1" applyBorder="1"/>
    <xf numFmtId="2" fontId="35" fillId="0" borderId="1" xfId="0" applyNumberFormat="1" applyFont="1" applyBorder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2" fontId="20" fillId="0" borderId="0" xfId="0" applyNumberFormat="1" applyFont="1" applyFill="1" applyBorder="1" applyAlignment="1">
      <alignment horizontal="center"/>
    </xf>
    <xf numFmtId="2" fontId="19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9" fillId="0" borderId="0" xfId="0" applyFont="1" applyAlignment="1">
      <alignment horizontal="center"/>
    </xf>
    <xf numFmtId="0" fontId="40" fillId="11" borderId="16" xfId="0" applyFont="1" applyFill="1" applyBorder="1" applyAlignment="1">
      <alignment horizontal="center" vertical="center" wrapText="1"/>
    </xf>
    <xf numFmtId="0" fontId="40" fillId="11" borderId="26" xfId="0" applyFont="1" applyFill="1" applyBorder="1" applyAlignment="1">
      <alignment horizontal="center" vertical="center" wrapText="1"/>
    </xf>
    <xf numFmtId="0" fontId="40" fillId="11" borderId="27" xfId="0" applyFont="1" applyFill="1" applyBorder="1" applyAlignment="1">
      <alignment horizontal="center" vertical="center" wrapText="1"/>
    </xf>
    <xf numFmtId="0" fontId="40" fillId="11" borderId="1" xfId="0" applyFont="1" applyFill="1" applyBorder="1" applyAlignment="1">
      <alignment horizontal="center" vertical="center" wrapText="1"/>
    </xf>
    <xf numFmtId="0" fontId="40" fillId="11" borderId="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/>
    </xf>
    <xf numFmtId="49" fontId="20" fillId="13" borderId="0" xfId="0" applyNumberFormat="1" applyFont="1" applyFill="1" applyBorder="1" applyAlignment="1">
      <alignment horizontal="center" wrapText="1"/>
    </xf>
    <xf numFmtId="49" fontId="20" fillId="13" borderId="3" xfId="0" applyNumberFormat="1" applyFont="1" applyFill="1" applyBorder="1" applyAlignment="1">
      <alignment horizontal="center" wrapText="1"/>
    </xf>
    <xf numFmtId="0" fontId="19" fillId="13" borderId="0" xfId="0" applyFont="1" applyFill="1" applyBorder="1" applyAlignment="1">
      <alignment horizontal="center" wrapText="1"/>
    </xf>
    <xf numFmtId="0" fontId="19" fillId="13" borderId="3" xfId="0" applyFont="1" applyFill="1" applyBorder="1" applyAlignment="1">
      <alignment horizontal="center" wrapText="1"/>
    </xf>
    <xf numFmtId="49" fontId="19" fillId="13" borderId="0" xfId="0" applyNumberFormat="1" applyFont="1" applyFill="1" applyBorder="1" applyAlignment="1">
      <alignment horizontal="center"/>
    </xf>
    <xf numFmtId="49" fontId="19" fillId="13" borderId="3" xfId="0" applyNumberFormat="1" applyFont="1" applyFill="1" applyBorder="1" applyAlignment="1">
      <alignment horizontal="center"/>
    </xf>
  </cellXfs>
  <cellStyles count="11">
    <cellStyle name="Euro" xfId="8"/>
    <cellStyle name="Millares" xfId="10" builtinId="3"/>
    <cellStyle name="Millares 2" xfId="1"/>
    <cellStyle name="Millares 3" xfId="2"/>
    <cellStyle name="Millares 4" xfId="3"/>
    <cellStyle name="Normal" xfId="0" builtinId="0"/>
    <cellStyle name="Normal 2" xfId="4"/>
    <cellStyle name="Normal 5" xfId="5"/>
    <cellStyle name="Normal 6" xfId="6"/>
    <cellStyle name="Normal 7" xfId="7"/>
    <cellStyle name="Porcentaje" xfId="9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TOTAL INGRESOS  $204.680,00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Hoja2!$D$23</c:f>
              <c:strCache>
                <c:ptCount val="1"/>
                <c:pt idx="0">
                  <c:v>VALOR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Hoja2!$C$24:$C$26</c:f>
              <c:strCache>
                <c:ptCount val="3"/>
                <c:pt idx="0">
                  <c:v>INGRESOS CORRIENTES</c:v>
                </c:pt>
                <c:pt idx="1">
                  <c:v>INGRESOS DE CAPITAL</c:v>
                </c:pt>
                <c:pt idx="2">
                  <c:v>INGRESOS DE FINANCIAMIENTO</c:v>
                </c:pt>
              </c:strCache>
            </c:strRef>
          </c:cat>
          <c:val>
            <c:numRef>
              <c:f>Hoja2!$D$24:$D$26</c:f>
              <c:numCache>
                <c:formatCode>_ * #,##0_ ;_ * \-#,##0_ ;_ * "-"??_ ;_ @_ </c:formatCode>
                <c:ptCount val="3"/>
                <c:pt idx="0">
                  <c:v>61680</c:v>
                </c:pt>
                <c:pt idx="1">
                  <c:v>132000</c:v>
                </c:pt>
                <c:pt idx="2">
                  <c:v>11000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GASTOS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Hoja2!$E$2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Hoja2!$C$3:$C$4</c:f>
              <c:strCache>
                <c:ptCount val="2"/>
                <c:pt idx="0">
                  <c:v>Gastos corrientes</c:v>
                </c:pt>
                <c:pt idx="1">
                  <c:v>Gasto de inversión </c:v>
                </c:pt>
              </c:strCache>
            </c:strRef>
          </c:cat>
          <c:val>
            <c:numRef>
              <c:f>Hoja2!$E$3:$E$4</c:f>
              <c:numCache>
                <c:formatCode>0.00%</c:formatCode>
                <c:ptCount val="2"/>
                <c:pt idx="0">
                  <c:v>0.30135504201680674</c:v>
                </c:pt>
                <c:pt idx="1">
                  <c:v>0.69864495798319326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830296"/>
        <c:axId val="212384136"/>
      </c:barChart>
      <c:catAx>
        <c:axId val="173830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12384136"/>
        <c:crosses val="autoZero"/>
        <c:auto val="1"/>
        <c:lblAlgn val="ctr"/>
        <c:lblOffset val="100"/>
        <c:noMultiLvlLbl val="0"/>
      </c:catAx>
      <c:valAx>
        <c:axId val="212384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73830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PROYECTO</a:t>
            </a:r>
            <a:r>
              <a:rPr lang="en-US" baseline="0"/>
              <a:t> EQUIPAMIENTOS  25.000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Hoja2!$D$7</c:f>
              <c:strCache>
                <c:ptCount val="1"/>
                <c:pt idx="0">
                  <c:v>VALOR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Hoja2!$C$8:$C$11</c:f>
              <c:strCache>
                <c:ptCount val="4"/>
                <c:pt idx="0">
                  <c:v>Espacio recreativo inclusivo </c:v>
                </c:pt>
                <c:pt idx="1">
                  <c:v>Replantillo cancha uso multiple en Celel</c:v>
                </c:pt>
                <c:pt idx="2">
                  <c:v>Mantenimiento cementerio parroquial</c:v>
                </c:pt>
                <c:pt idx="3">
                  <c:v>Adecuación cancha en Alizal</c:v>
                </c:pt>
              </c:strCache>
            </c:strRef>
          </c:cat>
          <c:val>
            <c:numRef>
              <c:f>Hoja2!$D$8:$D$11</c:f>
              <c:numCache>
                <c:formatCode>_(* #,##0_);_(* \(#,##0\);_(* "-"??_);_(@_)</c:formatCode>
                <c:ptCount val="4"/>
                <c:pt idx="0">
                  <c:v>12000</c:v>
                </c:pt>
                <c:pt idx="1">
                  <c:v>5000</c:v>
                </c:pt>
                <c:pt idx="2">
                  <c:v>3000</c:v>
                </c:pt>
                <c:pt idx="3">
                  <c:v>5000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817360"/>
        <c:axId val="174656712"/>
      </c:barChart>
      <c:catAx>
        <c:axId val="21381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74656712"/>
        <c:crosses val="autoZero"/>
        <c:auto val="1"/>
        <c:lblAlgn val="ctr"/>
        <c:lblOffset val="100"/>
        <c:noMultiLvlLbl val="0"/>
      </c:catAx>
      <c:valAx>
        <c:axId val="1746567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21381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PROYECTOS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Hoja2!$D$12</c:f>
              <c:strCache>
                <c:ptCount val="1"/>
                <c:pt idx="0">
                  <c:v>VALOR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Hoja2!$C$13:$C$21</c:f>
              <c:strCache>
                <c:ptCount val="9"/>
                <c:pt idx="0">
                  <c:v>Turismo</c:v>
                </c:pt>
                <c:pt idx="1">
                  <c:v>Recreación para el adulto mayor</c:v>
                </c:pt>
                <c:pt idx="2">
                  <c:v>Parroquia Principal participa de su cambio</c:v>
                </c:pt>
                <c:pt idx="3">
                  <c:v>Intercambio de saberes ancestrales</c:v>
                </c:pt>
                <c:pt idx="4">
                  <c:v>Producción y cultivo de Frutas </c:v>
                </c:pt>
                <c:pt idx="5">
                  <c:v>Asesoramiento técnico</c:v>
                </c:pt>
                <c:pt idx="6">
                  <c:v>Convenios</c:v>
                </c:pt>
                <c:pt idx="7">
                  <c:v>Limpieza y mantenimiento </c:v>
                </c:pt>
                <c:pt idx="8">
                  <c:v>Alimentos y bebidas</c:v>
                </c:pt>
              </c:strCache>
            </c:strRef>
          </c:cat>
          <c:val>
            <c:numRef>
              <c:f>Hoja2!$D$13:$D$21</c:f>
              <c:numCache>
                <c:formatCode>_(* #,##0_);_(* \(#,##0\);_(* "-"??_);_(@_)</c:formatCode>
                <c:ptCount val="9"/>
                <c:pt idx="0">
                  <c:v>4000</c:v>
                </c:pt>
                <c:pt idx="1">
                  <c:v>7000</c:v>
                </c:pt>
                <c:pt idx="2">
                  <c:v>9430</c:v>
                </c:pt>
                <c:pt idx="3">
                  <c:v>8000</c:v>
                </c:pt>
                <c:pt idx="4">
                  <c:v>11000</c:v>
                </c:pt>
                <c:pt idx="5">
                  <c:v>13680</c:v>
                </c:pt>
                <c:pt idx="6">
                  <c:v>5386.9</c:v>
                </c:pt>
                <c:pt idx="7">
                  <c:v>5751.75</c:v>
                </c:pt>
                <c:pt idx="8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654752"/>
        <c:axId val="174654360"/>
      </c:barChart>
      <c:catAx>
        <c:axId val="17465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74654360"/>
        <c:crosses val="autoZero"/>
        <c:auto val="1"/>
        <c:lblAlgn val="ctr"/>
        <c:lblOffset val="100"/>
        <c:noMultiLvlLbl val="0"/>
      </c:catAx>
      <c:valAx>
        <c:axId val="174654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74654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742949</xdr:colOff>
      <xdr:row>28</xdr:row>
      <xdr:rowOff>23812</xdr:rowOff>
    </xdr:from>
    <xdr:to>
      <xdr:col>14</xdr:col>
      <xdr:colOff>257174</xdr:colOff>
      <xdr:row>40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109537</xdr:colOff>
      <xdr:row>17</xdr:row>
      <xdr:rowOff>109537</xdr:rowOff>
    </xdr:from>
    <xdr:to>
      <xdr:col>12</xdr:col>
      <xdr:colOff>109537</xdr:colOff>
      <xdr:row>27</xdr:row>
      <xdr:rowOff>166687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1900237</xdr:colOff>
      <xdr:row>0</xdr:row>
      <xdr:rowOff>195262</xdr:rowOff>
    </xdr:from>
    <xdr:to>
      <xdr:col>7</xdr:col>
      <xdr:colOff>300037</xdr:colOff>
      <xdr:row>9</xdr:row>
      <xdr:rowOff>338137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633412</xdr:colOff>
      <xdr:row>10</xdr:row>
      <xdr:rowOff>42862</xdr:rowOff>
    </xdr:from>
    <xdr:to>
      <xdr:col>10</xdr:col>
      <xdr:colOff>633412</xdr:colOff>
      <xdr:row>19</xdr:row>
      <xdr:rowOff>71437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S/PRESUPUESTOS/presupuesto%20%202010/gtz/MATRIZ_PRESUPUEST_ejerc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S/gtz/ET_MATRIZ_POA_GT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INI"/>
      <sheetName val="ESTR_ORG"/>
      <sheetName val="ING"/>
      <sheetName val="GTO"/>
      <sheetName val="FIN"/>
      <sheetName val="100"/>
      <sheetName val="110"/>
      <sheetName val="120"/>
      <sheetName val="130"/>
      <sheetName val="200"/>
      <sheetName val="210"/>
      <sheetName val="220"/>
      <sheetName val="300"/>
      <sheetName val="310"/>
      <sheetName val="3"/>
      <sheetName val="320"/>
      <sheetName val="330"/>
      <sheetName val="340"/>
      <sheetName val="350"/>
      <sheetName val="360"/>
      <sheetName val="500"/>
      <sheetName val="EMP"/>
      <sheetName val="TRAB"/>
      <sheetName val="RES PERS ACT"/>
      <sheetName val="CDR PERS"/>
      <sheetName val="VAR"/>
      <sheetName val="ACAD"/>
      <sheetName val="# PERS"/>
      <sheetName val="GS1"/>
      <sheetName val="PERFIL"/>
      <sheetName val="OBJETIVOS"/>
      <sheetName val="capac"/>
      <sheetName val="CAPACITAC"/>
      <sheetName val="ORG-POSIC"/>
    </sheetNames>
    <sheetDataSet>
      <sheetData sheetId="0">
        <row r="2">
          <cell r="A2" t="str">
            <v>GOBIERNO MUNICIPAL DE</v>
          </cell>
        </row>
      </sheetData>
      <sheetData sheetId="1"/>
      <sheetData sheetId="2">
        <row r="7">
          <cell r="E7">
            <v>300000</v>
          </cell>
        </row>
      </sheetData>
      <sheetData sheetId="3">
        <row r="80">
          <cell r="J8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P1" t="str">
            <v>REMUN. MENSUAL 2009</v>
          </cell>
          <cell r="Q1" t="str">
            <v>UBICACIÓN PROPUESTA (DEPENDENCIA)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>
            <v>0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>
        <row r="10">
          <cell r="AY10" t="str">
            <v>PROPUESTA EN VALORES</v>
          </cell>
        </row>
        <row r="11">
          <cell r="AY11" t="str">
            <v>EMPLEADOS</v>
          </cell>
          <cell r="BJ11" t="str">
            <v>TRABADORES</v>
          </cell>
          <cell r="CH11" t="str">
            <v>TRABAJADORES</v>
          </cell>
        </row>
        <row r="12">
          <cell r="BA12" t="str">
            <v>UBICACIÓN PROPUESTA (DEPENDENCIA)</v>
          </cell>
          <cell r="BF12" t="str">
            <v>UBICACIÓN PROPUESTA (DEPENDENCIA)</v>
          </cell>
          <cell r="BL12" t="str">
            <v>UBICACIÓN PROPUESTA</v>
          </cell>
          <cell r="BQ12" t="str">
            <v>UBICACIÓN PROPUESTA</v>
          </cell>
          <cell r="BY12" t="str">
            <v>UBICACIÓN PROPUESTA (DEPENDENCIA)</v>
          </cell>
          <cell r="CD12" t="str">
            <v>UBICACIÓN PROPUESTA (DEPENDENCIA)</v>
          </cell>
          <cell r="CJ12" t="str">
            <v>UBICACIÓN PROPUESTA</v>
          </cell>
          <cell r="CO12" t="str">
            <v>UBICACIÓN PROPUESTA</v>
          </cell>
        </row>
        <row r="13">
          <cell r="AY13">
            <v>0</v>
          </cell>
          <cell r="BA13" t="str">
            <v>ALCALDIA</v>
          </cell>
          <cell r="BD13">
            <v>0</v>
          </cell>
          <cell r="BF13" t="str">
            <v>ALCALDIA</v>
          </cell>
          <cell r="BJ13">
            <v>500</v>
          </cell>
          <cell r="BL13" t="str">
            <v>ALCALDIA</v>
          </cell>
          <cell r="BO13">
            <v>500</v>
          </cell>
          <cell r="BQ13" t="str">
            <v>ALCALDIA</v>
          </cell>
          <cell r="BY13" t="str">
            <v>ALCALDIA</v>
          </cell>
          <cell r="CB13">
            <v>0</v>
          </cell>
          <cell r="CD13" t="str">
            <v>ALCALDIA</v>
          </cell>
          <cell r="CH13">
            <v>1</v>
          </cell>
          <cell r="CJ13" t="str">
            <v>ALCALDIA</v>
          </cell>
          <cell r="CM13">
            <v>1</v>
          </cell>
          <cell r="CO13" t="str">
            <v>ALCALDIA</v>
          </cell>
        </row>
        <row r="14">
          <cell r="BA14" t="str">
            <v>UBICACIÓN PROPUESTA (DEPENDENCIA)</v>
          </cell>
          <cell r="BF14" t="str">
            <v>UBICACIÓN PROPUESTA (DEPENDENCIA)</v>
          </cell>
          <cell r="BL14" t="str">
            <v>UBICACIÓN PROPUESTA</v>
          </cell>
          <cell r="BQ14" t="str">
            <v>UBICACIÓN PROPUESTA</v>
          </cell>
          <cell r="BY14" t="str">
            <v>UBICACIÓN PROPUESTA (DEPENDENCIA)</v>
          </cell>
          <cell r="CD14" t="str">
            <v>UBICACIÓN PROPUESTA (DEPENDENCIA)</v>
          </cell>
          <cell r="CJ14" t="str">
            <v>UBICACIÓN PROPUESTA</v>
          </cell>
          <cell r="CO14" t="str">
            <v>UBICACIÓN PROPUESTA</v>
          </cell>
        </row>
        <row r="15">
          <cell r="AY15">
            <v>0</v>
          </cell>
          <cell r="BA15" t="str">
            <v>ASESORIA JURIDICA</v>
          </cell>
          <cell r="BD15">
            <v>0</v>
          </cell>
          <cell r="BF15" t="str">
            <v>ASESORIA JURIDICA</v>
          </cell>
          <cell r="BJ15">
            <v>500</v>
          </cell>
          <cell r="BL15" t="str">
            <v>ASESORIA JURIDICA</v>
          </cell>
          <cell r="BO15">
            <v>500</v>
          </cell>
          <cell r="BQ15" t="str">
            <v>ASESORIA JURIDICA</v>
          </cell>
          <cell r="BY15" t="str">
            <v>ASESORIA JURIDICA</v>
          </cell>
          <cell r="CB15">
            <v>0</v>
          </cell>
          <cell r="CD15" t="str">
            <v>ASESORIA JURIDICA</v>
          </cell>
          <cell r="CH15">
            <v>1</v>
          </cell>
          <cell r="CJ15" t="str">
            <v>ASESORIA JURIDICA</v>
          </cell>
          <cell r="CM15">
            <v>1</v>
          </cell>
          <cell r="CO15" t="str">
            <v>ASESORIA JURIDICA</v>
          </cell>
        </row>
        <row r="16">
          <cell r="BA16" t="str">
            <v>UBICACIÓN PROPUESTA (DEPENDENCIA)</v>
          </cell>
          <cell r="BF16" t="str">
            <v>UBICACIÓN PROPUESTA (DEPENDENCIA)</v>
          </cell>
          <cell r="BL16" t="str">
            <v>UBICACIÓN PROPUESTA</v>
          </cell>
          <cell r="BQ16" t="str">
            <v>UBICACIÓN PROPUESTA</v>
          </cell>
          <cell r="BY16" t="str">
            <v>UBICACIÓN PROPUESTA (DEPENDENCIA)</v>
          </cell>
          <cell r="CD16" t="str">
            <v>UBICACIÓN PROPUESTA (DEPENDENCIA)</v>
          </cell>
          <cell r="CJ16" t="str">
            <v>UBICACIÓN PROPUESTA</v>
          </cell>
          <cell r="CO16" t="str">
            <v>UBICACIÓN PROPUESTA</v>
          </cell>
        </row>
        <row r="17">
          <cell r="AY17">
            <v>0</v>
          </cell>
          <cell r="BA17" t="str">
            <v>SECRETARIA GENERAL</v>
          </cell>
          <cell r="BD17">
            <v>0</v>
          </cell>
          <cell r="BF17" t="str">
            <v>SECRETARIA GENERAL</v>
          </cell>
          <cell r="BJ17">
            <v>500</v>
          </cell>
          <cell r="BL17" t="str">
            <v>SECRETARIA GENERAL</v>
          </cell>
          <cell r="BO17">
            <v>500</v>
          </cell>
          <cell r="BQ17" t="str">
            <v>SECRETARIA GENERAL</v>
          </cell>
          <cell r="BY17" t="str">
            <v>SECRETARIA GENERAL</v>
          </cell>
          <cell r="CB17">
            <v>0</v>
          </cell>
          <cell r="CD17" t="str">
            <v>SECRETARIA GENERAL</v>
          </cell>
          <cell r="CH17">
            <v>1</v>
          </cell>
          <cell r="CJ17" t="str">
            <v>SECRETARIA GENERAL</v>
          </cell>
          <cell r="CM17">
            <v>1</v>
          </cell>
          <cell r="CO17" t="str">
            <v>SECRETARIA GENERAL</v>
          </cell>
        </row>
        <row r="18">
          <cell r="BA18" t="str">
            <v>UBICACIÓN PROPUESTA (DEPENDENCIA)</v>
          </cell>
          <cell r="BF18" t="str">
            <v>UBICACIÓN PROPUESTA (DEPENDENCIA)</v>
          </cell>
          <cell r="BL18" t="str">
            <v>UBICACIÓN PROPUESTA</v>
          </cell>
          <cell r="BQ18" t="str">
            <v>UBICACIÓN PROPUESTA</v>
          </cell>
          <cell r="BY18" t="str">
            <v>UBICACIÓN PROPUESTA (DEPENDENCIA)</v>
          </cell>
          <cell r="CD18" t="str">
            <v>UBICACIÓN PROPUESTA (DEPENDENCIA)</v>
          </cell>
          <cell r="CJ18" t="str">
            <v>UBICACIÓN PROPUESTA</v>
          </cell>
          <cell r="CO18" t="str">
            <v>UBICACIÓN PROPUESTA</v>
          </cell>
        </row>
        <row r="19">
          <cell r="AY19">
            <v>0</v>
          </cell>
          <cell r="BA19" t="str">
            <v>COMUNICACIÓN SOCIAL</v>
          </cell>
          <cell r="BD19">
            <v>0</v>
          </cell>
          <cell r="BF19" t="str">
            <v>COMUNICACIÓN SOCIAL</v>
          </cell>
          <cell r="BJ19">
            <v>500</v>
          </cell>
          <cell r="BL19" t="str">
            <v>COMUNICACIÓN SOCIAL</v>
          </cell>
          <cell r="BO19">
            <v>500</v>
          </cell>
          <cell r="BQ19" t="str">
            <v>COMUNICACIÓN SOCIAL</v>
          </cell>
          <cell r="BY19" t="str">
            <v>COMUNICACIÓN SOCIAL</v>
          </cell>
          <cell r="CB19">
            <v>0</v>
          </cell>
          <cell r="CD19" t="str">
            <v>COMUNICACIÓN SOCIAL</v>
          </cell>
          <cell r="CH19">
            <v>1</v>
          </cell>
          <cell r="CJ19" t="str">
            <v>COMUNICACIÓN SOCIAL</v>
          </cell>
          <cell r="CM19">
            <v>1</v>
          </cell>
          <cell r="CO19" t="str">
            <v>COMUNICACIÓN SOCIAL</v>
          </cell>
        </row>
        <row r="20">
          <cell r="BA20" t="str">
            <v>UBICACIÓN PROPUESTA (DEPENDENCIA)</v>
          </cell>
          <cell r="BF20" t="str">
            <v>UBICACIÓN PROPUESTA (DEPENDENCIA)</v>
          </cell>
          <cell r="BL20" t="str">
            <v>UBICACIÓN PROPUESTA</v>
          </cell>
          <cell r="BQ20" t="str">
            <v>UBICACIÓN PROPUESTA</v>
          </cell>
          <cell r="BY20" t="str">
            <v>UBICACIÓN PROPUESTA (DEPENDENCIA)</v>
          </cell>
          <cell r="CD20" t="str">
            <v>UBICACIÓN PROPUESTA (DEPENDENCIA)</v>
          </cell>
          <cell r="CJ20" t="str">
            <v>UBICACIÓN PROPUESTA</v>
          </cell>
          <cell r="CO20" t="str">
            <v>UBICACIÓN PROPUESTA</v>
          </cell>
        </row>
        <row r="21">
          <cell r="AY21">
            <v>0</v>
          </cell>
          <cell r="BA21" t="str">
            <v>SISTEMAS</v>
          </cell>
          <cell r="BD21">
            <v>0</v>
          </cell>
          <cell r="BF21" t="str">
            <v>SISTEMAS</v>
          </cell>
          <cell r="BJ21">
            <v>500</v>
          </cell>
          <cell r="BL21" t="str">
            <v>SISTEMAS</v>
          </cell>
          <cell r="BO21">
            <v>500</v>
          </cell>
          <cell r="BQ21" t="str">
            <v>SISTEMAS</v>
          </cell>
          <cell r="BY21" t="str">
            <v>SISTEMAS</v>
          </cell>
          <cell r="CB21">
            <v>0</v>
          </cell>
          <cell r="CD21" t="str">
            <v>SISTEMAS</v>
          </cell>
          <cell r="CH21">
            <v>1</v>
          </cell>
          <cell r="CJ21" t="str">
            <v>SISTEMAS</v>
          </cell>
          <cell r="CM21">
            <v>1</v>
          </cell>
          <cell r="CO21" t="str">
            <v>SISTEMAS</v>
          </cell>
        </row>
        <row r="22">
          <cell r="BA22" t="str">
            <v>UBICACIÓN PROPUESTA (DEPENDENCIA)</v>
          </cell>
          <cell r="BF22" t="str">
            <v>UBICACIÓN PROPUESTA (DEPENDENCIA)</v>
          </cell>
          <cell r="BL22" t="str">
            <v>UBICACIÓN PROPUESTA</v>
          </cell>
          <cell r="BQ22" t="str">
            <v>UBICACIÓN PROPUESTA</v>
          </cell>
          <cell r="BY22" t="str">
            <v>UBICACIÓN PROPUESTA (DEPENDENCIA)</v>
          </cell>
          <cell r="CD22" t="str">
            <v>UBICACIÓN PROPUESTA (DEPENDENCIA)</v>
          </cell>
          <cell r="CJ22" t="str">
            <v>UBICACIÓN PROPUESTA</v>
          </cell>
          <cell r="CO22" t="str">
            <v>UBICACIÓN PROPUESTA</v>
          </cell>
        </row>
        <row r="23">
          <cell r="AY23">
            <v>0</v>
          </cell>
          <cell r="BA23">
            <v>0</v>
          </cell>
          <cell r="BD23">
            <v>0</v>
          </cell>
          <cell r="BF23">
            <v>0</v>
          </cell>
          <cell r="BJ23">
            <v>0</v>
          </cell>
          <cell r="BL23">
            <v>0</v>
          </cell>
          <cell r="BO23">
            <v>0</v>
          </cell>
          <cell r="BQ23">
            <v>0</v>
          </cell>
          <cell r="BY23">
            <v>0</v>
          </cell>
          <cell r="CB23">
            <v>0</v>
          </cell>
          <cell r="CD23">
            <v>0</v>
          </cell>
          <cell r="CH23">
            <v>0</v>
          </cell>
          <cell r="CJ23">
            <v>0</v>
          </cell>
          <cell r="CM23">
            <v>0</v>
          </cell>
          <cell r="CO23">
            <v>0</v>
          </cell>
        </row>
        <row r="24">
          <cell r="BA24" t="str">
            <v>UBICACIÓN PROPUESTA (DEPENDENCIA)</v>
          </cell>
          <cell r="BF24" t="str">
            <v>UBICACIÓN PROPUESTA (DEPENDENCIA)</v>
          </cell>
          <cell r="BL24" t="str">
            <v>UBICACIÓN PROPUESTA</v>
          </cell>
          <cell r="BQ24" t="str">
            <v>UBICACIÓN PROPUESTA</v>
          </cell>
          <cell r="BY24" t="str">
            <v>UBICACIÓN PROPUESTA (DEPENDENCIA)</v>
          </cell>
          <cell r="CD24" t="str">
            <v>UBICACIÓN PROPUESTA (DEPENDENCIA)</v>
          </cell>
          <cell r="CJ24" t="str">
            <v>UBICACIÓN PROPUESTA</v>
          </cell>
          <cell r="CO24" t="str">
            <v>UBICACIÓN PROPUESTA</v>
          </cell>
        </row>
        <row r="25">
          <cell r="AY25">
            <v>0</v>
          </cell>
          <cell r="BA25" t="str">
            <v>SUBTOTAL</v>
          </cell>
          <cell r="BD25">
            <v>0</v>
          </cell>
          <cell r="BF25" t="str">
            <v>SUBTOTAL</v>
          </cell>
          <cell r="BJ25">
            <v>0</v>
          </cell>
          <cell r="BL25" t="str">
            <v>SUBTOTAL</v>
          </cell>
          <cell r="BO25">
            <v>0</v>
          </cell>
          <cell r="BQ25" t="str">
            <v>SUBTOTAL</v>
          </cell>
          <cell r="BY25" t="str">
            <v>SUBTOTAL</v>
          </cell>
          <cell r="CB25">
            <v>0</v>
          </cell>
          <cell r="CD25" t="str">
            <v>SUBTOTAL</v>
          </cell>
          <cell r="CH25">
            <v>0</v>
          </cell>
          <cell r="CJ25" t="str">
            <v>SUBTOTAL</v>
          </cell>
          <cell r="CM25">
            <v>0</v>
          </cell>
          <cell r="CO25" t="str">
            <v>SUBTOTAL</v>
          </cell>
        </row>
        <row r="26">
          <cell r="BA26" t="str">
            <v>UBICACIÓN PROPUESTA (DEPENDENCIA)</v>
          </cell>
          <cell r="BF26" t="str">
            <v>UBICACIÓN PROPUESTA (DEPENDENCIA)</v>
          </cell>
          <cell r="BL26" t="str">
            <v>UBICACIÓN PROPUESTA</v>
          </cell>
          <cell r="BQ26" t="str">
            <v>UBICACIÓN PROPUESTA</v>
          </cell>
          <cell r="BY26" t="str">
            <v>UBICACIÓN PROPUESTA (DEPENDENCIA)</v>
          </cell>
          <cell r="CD26" t="str">
            <v>UBICACIÓN PROPUESTA (DEPENDENCIA)</v>
          </cell>
          <cell r="CJ26" t="str">
            <v>UBICACIÓN PROPUESTA</v>
          </cell>
          <cell r="CO26" t="str">
            <v>UBICACIÓN PROPUESTA</v>
          </cell>
        </row>
        <row r="27">
          <cell r="AY27">
            <v>0</v>
          </cell>
          <cell r="BA27" t="str">
            <v>DEPARTAMENTO ADMINISTRATIVO</v>
          </cell>
          <cell r="BD27">
            <v>0</v>
          </cell>
          <cell r="BF27" t="str">
            <v>DEPARTAMENTO ADMINISTRATIVO</v>
          </cell>
          <cell r="BJ27">
            <v>0</v>
          </cell>
          <cell r="BL27" t="str">
            <v>DEPARTAMENTO ADMINISTRATIVO</v>
          </cell>
          <cell r="BO27">
            <v>0</v>
          </cell>
          <cell r="BQ27" t="str">
            <v>DEPARTAMENTO ADMINISTRATIVO</v>
          </cell>
          <cell r="BY27" t="str">
            <v>DEPARTAMENTO ADMINISTRATIVO</v>
          </cell>
          <cell r="CB27">
            <v>0</v>
          </cell>
          <cell r="CD27" t="str">
            <v>DEPARTAMENTO ADMINISTRATIVO</v>
          </cell>
          <cell r="CH27">
            <v>0</v>
          </cell>
          <cell r="CJ27" t="str">
            <v>DEPARTAMENTO ADMINISTRATIVO</v>
          </cell>
          <cell r="CM27">
            <v>0</v>
          </cell>
          <cell r="CO27" t="str">
            <v>DEPARTAMENTO ADMINISTRATIVO</v>
          </cell>
        </row>
        <row r="28">
          <cell r="BA28" t="str">
            <v>UBICACIÓN PROPUESTA (DEPENDENCIA)</v>
          </cell>
          <cell r="BF28" t="str">
            <v>UBICACIÓN PROPUESTA (DEPENDENCIA)</v>
          </cell>
          <cell r="BL28" t="str">
            <v>UBICACIÓN PROPUESTA</v>
          </cell>
          <cell r="BQ28" t="str">
            <v>UBICACIÓN PROPUESTA</v>
          </cell>
          <cell r="BY28" t="str">
            <v>UBICACIÓN PROPUESTA (DEPENDENCIA)</v>
          </cell>
          <cell r="CD28" t="str">
            <v>UBICACIÓN PROPUESTA (DEPENDENCIA)</v>
          </cell>
          <cell r="CJ28" t="str">
            <v>UBICACIÓN PROPUESTA</v>
          </cell>
          <cell r="CO28" t="str">
            <v>UBICACIÓN PROPUESTA</v>
          </cell>
        </row>
        <row r="29">
          <cell r="AY29">
            <v>0</v>
          </cell>
          <cell r="BA29" t="str">
            <v>DIRECCION ADMINISTRATIVA</v>
          </cell>
          <cell r="BD29">
            <v>0</v>
          </cell>
          <cell r="BF29" t="str">
            <v>DIRECCION ADMINISTRATIVA</v>
          </cell>
          <cell r="BJ29">
            <v>500</v>
          </cell>
          <cell r="BL29" t="str">
            <v>DIRECCION ADMINISTRATIVA</v>
          </cell>
          <cell r="BO29">
            <v>500</v>
          </cell>
          <cell r="BQ29" t="str">
            <v>DIRECCION ADMINISTRATIVA</v>
          </cell>
          <cell r="BY29" t="str">
            <v>DIRECCION ADMINISTRATIVA</v>
          </cell>
          <cell r="CB29">
            <v>0</v>
          </cell>
          <cell r="CD29" t="str">
            <v>DIRECCION ADMINISTRATIVA</v>
          </cell>
          <cell r="CH29">
            <v>1</v>
          </cell>
          <cell r="CJ29" t="str">
            <v>DIRECCION ADMINISTRATIVA</v>
          </cell>
          <cell r="CM29">
            <v>1</v>
          </cell>
          <cell r="CO29" t="str">
            <v>DIRECCION ADMINISTRATIVA</v>
          </cell>
        </row>
        <row r="30">
          <cell r="BA30" t="str">
            <v>UBICACIÓN PROPUESTA (DEPENDENCIA)</v>
          </cell>
          <cell r="BF30" t="str">
            <v>UBICACIÓN PROPUESTA (DEPENDENCIA)</v>
          </cell>
          <cell r="BL30" t="str">
            <v>UBICACIÓN PROPUESTA</v>
          </cell>
          <cell r="BQ30" t="str">
            <v>UBICACIÓN PROPUESTA</v>
          </cell>
          <cell r="BY30" t="str">
            <v>UBICACIÓN PROPUESTA (DEPENDENCIA)</v>
          </cell>
          <cell r="CD30" t="str">
            <v>UBICACIÓN PROPUESTA (DEPENDENCIA)</v>
          </cell>
          <cell r="CJ30" t="str">
            <v>UBICACIÓN PROPUESTA</v>
          </cell>
          <cell r="CO30" t="str">
            <v>UBICACIÓN PROPUESTA</v>
          </cell>
        </row>
        <row r="31">
          <cell r="AY31">
            <v>0</v>
          </cell>
          <cell r="BA31" t="str">
            <v>RECURSOS HUMANOS</v>
          </cell>
          <cell r="BD31">
            <v>0</v>
          </cell>
          <cell r="BF31" t="str">
            <v>RECURSOS HUMANOS</v>
          </cell>
          <cell r="BJ31">
            <v>500</v>
          </cell>
          <cell r="BL31" t="str">
            <v>RECURSOS HUMANOS</v>
          </cell>
          <cell r="BO31">
            <v>500</v>
          </cell>
          <cell r="BQ31" t="str">
            <v>RECURSOS HUMANOS</v>
          </cell>
          <cell r="BY31" t="str">
            <v>RECURSOS HUMANOS</v>
          </cell>
          <cell r="CB31">
            <v>0</v>
          </cell>
          <cell r="CD31" t="str">
            <v>RECURSOS HUMANOS</v>
          </cell>
          <cell r="CH31">
            <v>1</v>
          </cell>
          <cell r="CJ31" t="str">
            <v>RECURSOS HUMANOS</v>
          </cell>
          <cell r="CM31">
            <v>1</v>
          </cell>
          <cell r="CO31" t="str">
            <v>RECURSOS HUMANOS</v>
          </cell>
        </row>
        <row r="32">
          <cell r="BA32" t="str">
            <v>UBICACIÓN PROPUESTA (DEPENDENCIA)</v>
          </cell>
          <cell r="BF32" t="str">
            <v>UBICACIÓN PROPUESTA (DEPENDENCIA)</v>
          </cell>
          <cell r="BL32" t="str">
            <v>UBICACIÓN PROPUESTA</v>
          </cell>
          <cell r="BQ32" t="str">
            <v>UBICACIÓN PROPUESTA</v>
          </cell>
          <cell r="BY32" t="str">
            <v>UBICACIÓN PROPUESTA (DEPENDENCIA)</v>
          </cell>
          <cell r="CD32" t="str">
            <v>UBICACIÓN PROPUESTA (DEPENDENCIA)</v>
          </cell>
          <cell r="CJ32" t="str">
            <v>UBICACIÓN PROPUESTA</v>
          </cell>
          <cell r="CO32" t="str">
            <v>UBICACIÓN PROPUESTA</v>
          </cell>
        </row>
        <row r="33">
          <cell r="AY33">
            <v>0</v>
          </cell>
          <cell r="BA33" t="str">
            <v>MANTENIMIENTO</v>
          </cell>
          <cell r="BD33">
            <v>0</v>
          </cell>
          <cell r="BF33" t="str">
            <v>MANTENIMIENTO</v>
          </cell>
          <cell r="BJ33">
            <v>500</v>
          </cell>
          <cell r="BL33" t="str">
            <v>MANTENIMIENTO</v>
          </cell>
          <cell r="BO33">
            <v>500</v>
          </cell>
          <cell r="BQ33" t="str">
            <v>MANTENIMIENTO</v>
          </cell>
          <cell r="BY33" t="str">
            <v>MANTENIMIENTO</v>
          </cell>
          <cell r="CB33">
            <v>0</v>
          </cell>
          <cell r="CD33" t="str">
            <v>MANTENIMIENTO</v>
          </cell>
          <cell r="CH33">
            <v>1</v>
          </cell>
          <cell r="CJ33" t="str">
            <v>MANTENIMIENTO</v>
          </cell>
          <cell r="CM33">
            <v>1</v>
          </cell>
          <cell r="CO33" t="str">
            <v>MANTENIMIENTO</v>
          </cell>
        </row>
        <row r="34">
          <cell r="BA34" t="str">
            <v>UBICACIÓN PROPUESTA (DEPENDENCIA)</v>
          </cell>
          <cell r="BF34" t="str">
            <v>UBICACIÓN PROPUESTA (DEPENDENCIA)</v>
          </cell>
          <cell r="BL34" t="str">
            <v>UBICACIÓN PROPUESTA</v>
          </cell>
          <cell r="BQ34" t="str">
            <v>UBICACIÓN PROPUESTA</v>
          </cell>
          <cell r="BY34" t="str">
            <v>UBICACIÓN PROPUESTA (DEPENDENCIA)</v>
          </cell>
          <cell r="CD34" t="str">
            <v>UBICACIÓN PROPUESTA (DEPENDENCIA)</v>
          </cell>
          <cell r="CJ34" t="str">
            <v>UBICACIÓN PROPUESTA</v>
          </cell>
          <cell r="CO34" t="str">
            <v>UBICACIÓN PROPUESTA</v>
          </cell>
        </row>
        <row r="35">
          <cell r="AY35">
            <v>0</v>
          </cell>
          <cell r="BA35" t="str">
            <v>CARLOS</v>
          </cell>
          <cell r="BD35">
            <v>0</v>
          </cell>
          <cell r="BF35" t="str">
            <v>CARLOS</v>
          </cell>
          <cell r="BJ35">
            <v>500</v>
          </cell>
          <cell r="BL35" t="str">
            <v>CARLOS</v>
          </cell>
          <cell r="BO35">
            <v>500</v>
          </cell>
          <cell r="BQ35" t="str">
            <v>CARLOS</v>
          </cell>
          <cell r="BY35" t="str">
            <v>CARLOS</v>
          </cell>
          <cell r="CB35">
            <v>0</v>
          </cell>
          <cell r="CD35" t="str">
            <v>CARLOS</v>
          </cell>
          <cell r="CH35">
            <v>1</v>
          </cell>
          <cell r="CJ35" t="str">
            <v>CARLOS</v>
          </cell>
          <cell r="CM35">
            <v>1</v>
          </cell>
          <cell r="CO35" t="str">
            <v>CARLOS</v>
          </cell>
        </row>
        <row r="36">
          <cell r="BA36" t="str">
            <v>UBICACIÓN PROPUESTA (DEPENDENCIA)</v>
          </cell>
          <cell r="BF36" t="str">
            <v>UBICACIÓN PROPUESTA (DEPENDENCIA)</v>
          </cell>
          <cell r="BL36" t="str">
            <v>UBICACIÓN PROPUESTA</v>
          </cell>
          <cell r="BQ36" t="str">
            <v>UBICACIÓN PROPUESTA</v>
          </cell>
          <cell r="BY36" t="str">
            <v>UBICACIÓN PROPUESTA (DEPENDENCIA)</v>
          </cell>
          <cell r="CD36" t="str">
            <v>UBICACIÓN PROPUESTA (DEPENDENCIA)</v>
          </cell>
          <cell r="CJ36" t="str">
            <v>UBICACIÓN PROPUESTA</v>
          </cell>
          <cell r="CO36" t="str">
            <v>UBICACIÓN PROPUESTA</v>
          </cell>
        </row>
        <row r="37">
          <cell r="AY37">
            <v>0</v>
          </cell>
          <cell r="BA37" t="str">
            <v>SEGUNDO</v>
          </cell>
          <cell r="BD37">
            <v>0</v>
          </cell>
          <cell r="BF37" t="str">
            <v>SEGUNDO</v>
          </cell>
          <cell r="BJ37">
            <v>500</v>
          </cell>
          <cell r="BL37" t="str">
            <v>SEGUNDO</v>
          </cell>
          <cell r="BO37">
            <v>500</v>
          </cell>
          <cell r="BQ37" t="str">
            <v>SEGUNDO</v>
          </cell>
          <cell r="BY37" t="str">
            <v>SEGUNDO</v>
          </cell>
          <cell r="CB37">
            <v>0</v>
          </cell>
          <cell r="CD37" t="str">
            <v>SEGUNDO</v>
          </cell>
          <cell r="CH37">
            <v>1</v>
          </cell>
          <cell r="CJ37" t="str">
            <v>SEGUNDO</v>
          </cell>
          <cell r="CM37">
            <v>1</v>
          </cell>
          <cell r="CO37" t="str">
            <v>SEGUNDO</v>
          </cell>
        </row>
        <row r="38">
          <cell r="BA38" t="str">
            <v>UBICACIÓN PROPUESTA (DEPENDENCIA)</v>
          </cell>
          <cell r="BF38" t="str">
            <v>UBICACIÓN PROPUESTA (DEPENDENCIA)</v>
          </cell>
          <cell r="BL38" t="str">
            <v>UBICACIÓN PROPUESTA</v>
          </cell>
          <cell r="BQ38" t="str">
            <v>UBICACIÓN PROPUESTA</v>
          </cell>
          <cell r="BY38" t="str">
            <v>UBICACIÓN PROPUESTA (DEPENDENCIA)</v>
          </cell>
          <cell r="CD38" t="str">
            <v>UBICACIÓN PROPUESTA (DEPENDENCIA)</v>
          </cell>
          <cell r="CJ38" t="str">
            <v>UBICACIÓN PROPUESTA</v>
          </cell>
          <cell r="CO38" t="str">
            <v>UBICACIÓN PROPUESTA</v>
          </cell>
        </row>
        <row r="39">
          <cell r="AY39">
            <v>0</v>
          </cell>
          <cell r="BA39">
            <v>0</v>
          </cell>
          <cell r="BD39">
            <v>0</v>
          </cell>
          <cell r="BF39">
            <v>0</v>
          </cell>
          <cell r="BJ39">
            <v>0</v>
          </cell>
          <cell r="BL39">
            <v>0</v>
          </cell>
          <cell r="BO39">
            <v>0</v>
          </cell>
          <cell r="BQ39">
            <v>0</v>
          </cell>
          <cell r="BY39">
            <v>0</v>
          </cell>
          <cell r="CB39">
            <v>0</v>
          </cell>
          <cell r="CD39">
            <v>0</v>
          </cell>
          <cell r="CH39">
            <v>0</v>
          </cell>
          <cell r="CJ39">
            <v>0</v>
          </cell>
          <cell r="CM39">
            <v>0</v>
          </cell>
          <cell r="CO39">
            <v>0</v>
          </cell>
        </row>
        <row r="40">
          <cell r="BA40" t="str">
            <v>UBICACIÓN PROPUESTA (DEPENDENCIA)</v>
          </cell>
          <cell r="BF40" t="str">
            <v>UBICACIÓN PROPUESTA (DEPENDENCIA)</v>
          </cell>
          <cell r="BL40" t="str">
            <v>UBICACIÓN PROPUESTA</v>
          </cell>
          <cell r="BQ40" t="str">
            <v>UBICACIÓN PROPUESTA</v>
          </cell>
          <cell r="BY40" t="str">
            <v>UBICACIÓN PROPUESTA (DEPENDENCIA)</v>
          </cell>
          <cell r="CD40" t="str">
            <v>UBICACIÓN PROPUESTA (DEPENDENCIA)</v>
          </cell>
          <cell r="CJ40" t="str">
            <v>UBICACIÓN PROPUESTA</v>
          </cell>
          <cell r="CO40" t="str">
            <v>UBICACIÓN PROPUESTA</v>
          </cell>
        </row>
        <row r="41">
          <cell r="AY41">
            <v>0</v>
          </cell>
          <cell r="BA41" t="str">
            <v>SUBTOTAL</v>
          </cell>
          <cell r="BD41">
            <v>0</v>
          </cell>
          <cell r="BF41" t="str">
            <v>SUBTOTAL</v>
          </cell>
          <cell r="BJ41">
            <v>0</v>
          </cell>
          <cell r="BL41" t="str">
            <v>SUBTOTAL</v>
          </cell>
          <cell r="BO41">
            <v>0</v>
          </cell>
          <cell r="BQ41" t="str">
            <v>SUBTOTAL</v>
          </cell>
          <cell r="BY41" t="str">
            <v>SUBTOTAL</v>
          </cell>
          <cell r="CB41">
            <v>0</v>
          </cell>
          <cell r="CD41" t="str">
            <v>SUBTOTAL</v>
          </cell>
          <cell r="CH41">
            <v>0</v>
          </cell>
          <cell r="CJ41" t="str">
            <v>SUBTOTAL</v>
          </cell>
          <cell r="CM41">
            <v>0</v>
          </cell>
          <cell r="CO41" t="str">
            <v>SUBTOTAL</v>
          </cell>
        </row>
        <row r="42">
          <cell r="BA42" t="str">
            <v>UBICACIÓN PROPUESTA (DEPENDENCIA)</v>
          </cell>
          <cell r="BF42" t="str">
            <v>UBICACIÓN PROPUESTA (DEPENDENCIA)</v>
          </cell>
          <cell r="BL42" t="str">
            <v>UBICACIÓN PROPUESTA</v>
          </cell>
          <cell r="BQ42" t="str">
            <v>UBICACIÓN PROPUESTA</v>
          </cell>
          <cell r="BY42" t="str">
            <v>UBICACIÓN PROPUESTA (DEPENDENCIA)</v>
          </cell>
          <cell r="CD42" t="str">
            <v>UBICACIÓN PROPUESTA (DEPENDENCIA)</v>
          </cell>
          <cell r="CJ42" t="str">
            <v>UBICACIÓN PROPUESTA</v>
          </cell>
          <cell r="CO42" t="str">
            <v>UBICACIÓN PROPUESTA</v>
          </cell>
        </row>
        <row r="43">
          <cell r="AY43">
            <v>0</v>
          </cell>
          <cell r="BA43">
            <v>0</v>
          </cell>
          <cell r="BD43">
            <v>0</v>
          </cell>
          <cell r="BF43">
            <v>0</v>
          </cell>
          <cell r="BJ43">
            <v>0</v>
          </cell>
          <cell r="BL43">
            <v>0</v>
          </cell>
          <cell r="BO43">
            <v>0</v>
          </cell>
          <cell r="BQ43">
            <v>0</v>
          </cell>
          <cell r="BY43">
            <v>0</v>
          </cell>
          <cell r="CB43">
            <v>0</v>
          </cell>
          <cell r="CD43">
            <v>0</v>
          </cell>
          <cell r="CH43">
            <v>0</v>
          </cell>
          <cell r="CJ43">
            <v>0</v>
          </cell>
          <cell r="CM43">
            <v>0</v>
          </cell>
          <cell r="CO43">
            <v>0</v>
          </cell>
        </row>
        <row r="44">
          <cell r="BA44" t="str">
            <v>UBICACIÓN PROPUESTA (DEPENDENCIA)</v>
          </cell>
          <cell r="BF44" t="str">
            <v>UBICACIÓN PROPUESTA (DEPENDENCIA)</v>
          </cell>
          <cell r="BL44" t="str">
            <v>UBICACIÓN PROPUESTA</v>
          </cell>
          <cell r="BQ44" t="str">
            <v>UBICACIÓN PROPUESTA</v>
          </cell>
          <cell r="BY44" t="str">
            <v>UBICACIÓN PROPUESTA (DEPENDENCIA)</v>
          </cell>
          <cell r="CD44" t="str">
            <v>UBICACIÓN PROPUESTA (DEPENDENCIA)</v>
          </cell>
          <cell r="CJ44" t="str">
            <v>UBICACIÓN PROPUESTA</v>
          </cell>
          <cell r="CO44" t="str">
            <v>UBICACIÓN PROPUESTA</v>
          </cell>
        </row>
        <row r="45">
          <cell r="AY45">
            <v>0</v>
          </cell>
          <cell r="BA45" t="str">
            <v>DIRECCION FINANCIERA</v>
          </cell>
          <cell r="BD45">
            <v>0</v>
          </cell>
          <cell r="BF45" t="str">
            <v>DIRECCION FINANCIERA</v>
          </cell>
          <cell r="BJ45">
            <v>0</v>
          </cell>
          <cell r="BL45" t="str">
            <v>DIRECCION FINANCIERA</v>
          </cell>
          <cell r="BO45">
            <v>0</v>
          </cell>
          <cell r="BQ45" t="str">
            <v>DIRECCION FINANCIERA</v>
          </cell>
          <cell r="BY45" t="str">
            <v>DIRECCION FINANCIERA</v>
          </cell>
          <cell r="CB45">
            <v>0</v>
          </cell>
          <cell r="CD45" t="str">
            <v>DIRECCION FINANCIERA</v>
          </cell>
          <cell r="CH45">
            <v>0</v>
          </cell>
          <cell r="CJ45" t="str">
            <v>DIRECCION FINANCIERA</v>
          </cell>
          <cell r="CM45">
            <v>0</v>
          </cell>
          <cell r="CO45" t="str">
            <v>DIRECCION FINANCIERA</v>
          </cell>
        </row>
        <row r="46">
          <cell r="BA46" t="str">
            <v>UBICACIÓN PROPUESTA (DEPENDENCIA)</v>
          </cell>
          <cell r="BF46" t="str">
            <v>UBICACIÓN PROPUESTA (DEPENDENCIA)</v>
          </cell>
          <cell r="BL46" t="str">
            <v>UBICACIÓN PROPUESTA</v>
          </cell>
          <cell r="BQ46" t="str">
            <v>UBICACIÓN PROPUESTA</v>
          </cell>
          <cell r="BY46" t="str">
            <v>UBICACIÓN PROPUESTA (DEPENDENCIA)</v>
          </cell>
          <cell r="CD46" t="str">
            <v>UBICACIÓN PROPUESTA (DEPENDENCIA)</v>
          </cell>
          <cell r="CJ46" t="str">
            <v>UBICACIÓN PROPUESTA</v>
          </cell>
          <cell r="CO46" t="str">
            <v>UBICACIÓN PROPUESTA</v>
          </cell>
        </row>
        <row r="47">
          <cell r="AY47">
            <v>0</v>
          </cell>
          <cell r="BA47" t="str">
            <v>DIR. FINANCIERA</v>
          </cell>
          <cell r="BD47">
            <v>0</v>
          </cell>
          <cell r="BF47" t="str">
            <v>DIR. FINANCIERA</v>
          </cell>
          <cell r="BJ47">
            <v>500</v>
          </cell>
          <cell r="BL47" t="str">
            <v>DIR. FINANCIERA</v>
          </cell>
          <cell r="BO47">
            <v>500</v>
          </cell>
          <cell r="BQ47" t="str">
            <v>DIR. FINANCIERA</v>
          </cell>
          <cell r="BY47" t="str">
            <v>DIR. FINANCIERA</v>
          </cell>
          <cell r="CB47">
            <v>0</v>
          </cell>
          <cell r="CD47" t="str">
            <v>DIR. FINANCIERA</v>
          </cell>
          <cell r="CH47">
            <v>1</v>
          </cell>
          <cell r="CJ47" t="str">
            <v>DIR. FINANCIERA</v>
          </cell>
          <cell r="CM47">
            <v>1</v>
          </cell>
          <cell r="CO47" t="str">
            <v>DIR. FINANCIERA</v>
          </cell>
        </row>
        <row r="48">
          <cell r="BA48" t="str">
            <v>UBICACIÓN PROPUESTA (DEPENDENCIA)</v>
          </cell>
          <cell r="BF48" t="str">
            <v>UBICACIÓN PROPUESTA (DEPENDENCIA)</v>
          </cell>
          <cell r="BL48" t="str">
            <v>UBICACIÓN PROPUESTA</v>
          </cell>
          <cell r="BQ48" t="str">
            <v>UBICACIÓN PROPUESTA</v>
          </cell>
          <cell r="BY48" t="str">
            <v>UBICACIÓN PROPUESTA (DEPENDENCIA)</v>
          </cell>
          <cell r="CD48" t="str">
            <v>UBICACIÓN PROPUESTA (DEPENDENCIA)</v>
          </cell>
          <cell r="CJ48" t="str">
            <v>UBICACIÓN PROPUESTA</v>
          </cell>
          <cell r="CO48" t="str">
            <v>UBICACIÓN PROPUESTA</v>
          </cell>
        </row>
        <row r="49">
          <cell r="AY49">
            <v>0</v>
          </cell>
          <cell r="BA49" t="str">
            <v>PRESUPUESTO</v>
          </cell>
          <cell r="BD49">
            <v>0</v>
          </cell>
          <cell r="BF49" t="str">
            <v>PRESUPUESTO</v>
          </cell>
          <cell r="BJ49">
            <v>500</v>
          </cell>
          <cell r="BL49" t="str">
            <v>PRESUPUESTO</v>
          </cell>
          <cell r="BO49">
            <v>500</v>
          </cell>
          <cell r="BQ49" t="str">
            <v>PRESUPUESTO</v>
          </cell>
          <cell r="BY49" t="str">
            <v>PRESUPUESTO</v>
          </cell>
          <cell r="CB49">
            <v>0</v>
          </cell>
          <cell r="CD49" t="str">
            <v>PRESUPUESTO</v>
          </cell>
          <cell r="CH49">
            <v>1</v>
          </cell>
          <cell r="CJ49" t="str">
            <v>PRESUPUESTO</v>
          </cell>
          <cell r="CM49">
            <v>1</v>
          </cell>
          <cell r="CO49" t="str">
            <v>PRESUPUESTO</v>
          </cell>
        </row>
        <row r="50">
          <cell r="BA50" t="str">
            <v>UBICACIÓN PROPUESTA (DEPENDENCIA)</v>
          </cell>
          <cell r="BF50" t="str">
            <v>UBICACIÓN PROPUESTA (DEPENDENCIA)</v>
          </cell>
          <cell r="BL50" t="str">
            <v>UBICACIÓN PROPUESTA</v>
          </cell>
          <cell r="BQ50" t="str">
            <v>UBICACIÓN PROPUESTA</v>
          </cell>
          <cell r="BY50" t="str">
            <v>UBICACIÓN PROPUESTA (DEPENDENCIA)</v>
          </cell>
          <cell r="CD50" t="str">
            <v>UBICACIÓN PROPUESTA (DEPENDENCIA)</v>
          </cell>
          <cell r="CJ50" t="str">
            <v>UBICACIÓN PROPUESTA</v>
          </cell>
          <cell r="CO50" t="str">
            <v>UBICACIÓN PROPUESTA</v>
          </cell>
        </row>
        <row r="51">
          <cell r="AY51">
            <v>0</v>
          </cell>
          <cell r="BA51" t="str">
            <v>CONTABILIDAD</v>
          </cell>
          <cell r="BD51">
            <v>0</v>
          </cell>
          <cell r="BF51" t="str">
            <v>CONTABILIDAD</v>
          </cell>
          <cell r="BJ51">
            <v>500</v>
          </cell>
          <cell r="BL51" t="str">
            <v>CONTABILIDAD</v>
          </cell>
          <cell r="BO51">
            <v>500</v>
          </cell>
          <cell r="BQ51" t="str">
            <v>CONTABILIDAD</v>
          </cell>
          <cell r="BY51" t="str">
            <v>CONTABILIDAD</v>
          </cell>
          <cell r="CB51">
            <v>0</v>
          </cell>
          <cell r="CD51" t="str">
            <v>CONTABILIDAD</v>
          </cell>
          <cell r="CH51">
            <v>1</v>
          </cell>
          <cell r="CJ51" t="str">
            <v>CONTABILIDAD</v>
          </cell>
          <cell r="CM51">
            <v>1</v>
          </cell>
          <cell r="CO51" t="str">
            <v>CONTABILIDAD</v>
          </cell>
        </row>
        <row r="52">
          <cell r="BA52" t="str">
            <v>UBICACIÓN PROPUESTA (DEPENDENCIA)</v>
          </cell>
          <cell r="BF52" t="str">
            <v>UBICACIÓN PROPUESTA (DEPENDENCIA)</v>
          </cell>
          <cell r="BL52" t="str">
            <v>UBICACIÓN PROPUESTA</v>
          </cell>
          <cell r="BQ52" t="str">
            <v>UBICACIÓN PROPUESTA</v>
          </cell>
          <cell r="BY52" t="str">
            <v>UBICACIÓN PROPUESTA (DEPENDENCIA)</v>
          </cell>
          <cell r="CD52" t="str">
            <v>UBICACIÓN PROPUESTA (DEPENDENCIA)</v>
          </cell>
          <cell r="CJ52" t="str">
            <v>UBICACIÓN PROPUESTA</v>
          </cell>
          <cell r="CO52" t="str">
            <v>UBICACIÓN PROPUESTA</v>
          </cell>
        </row>
        <row r="53">
          <cell r="AY53">
            <v>0</v>
          </cell>
          <cell r="BA53" t="str">
            <v>TESORERIA</v>
          </cell>
          <cell r="BD53">
            <v>0</v>
          </cell>
          <cell r="BF53" t="str">
            <v>TESORERIA</v>
          </cell>
          <cell r="BJ53">
            <v>500</v>
          </cell>
          <cell r="BL53" t="str">
            <v>TESORERIA</v>
          </cell>
          <cell r="BO53">
            <v>500</v>
          </cell>
          <cell r="BQ53" t="str">
            <v>TESORERIA</v>
          </cell>
          <cell r="BY53" t="str">
            <v>TESORERIA</v>
          </cell>
          <cell r="CB53">
            <v>0</v>
          </cell>
          <cell r="CD53" t="str">
            <v>TESORERIA</v>
          </cell>
          <cell r="CH53">
            <v>1</v>
          </cell>
          <cell r="CJ53" t="str">
            <v>TESORERIA</v>
          </cell>
          <cell r="CM53">
            <v>1</v>
          </cell>
          <cell r="CO53" t="str">
            <v>TESORERIA</v>
          </cell>
        </row>
        <row r="54">
          <cell r="BA54" t="str">
            <v>UBICACIÓN PROPUESTA (DEPENDENCIA)</v>
          </cell>
          <cell r="BF54" t="str">
            <v>UBICACIÓN PROPUESTA (DEPENDENCIA)</v>
          </cell>
          <cell r="BL54" t="str">
            <v>UBICACIÓN PROPUESTA</v>
          </cell>
          <cell r="BQ54" t="str">
            <v>UBICACIÓN PROPUESTA</v>
          </cell>
          <cell r="BY54" t="str">
            <v>UBICACIÓN PROPUESTA (DEPENDENCIA)</v>
          </cell>
          <cell r="CD54" t="str">
            <v>UBICACIÓN PROPUESTA (DEPENDENCIA)</v>
          </cell>
          <cell r="CJ54" t="str">
            <v>UBICACIÓN PROPUESTA</v>
          </cell>
          <cell r="CO54" t="str">
            <v>UBICACIÓN PROPUESTA</v>
          </cell>
        </row>
        <row r="55">
          <cell r="AY55">
            <v>0</v>
          </cell>
          <cell r="BA55" t="str">
            <v>BODEGA</v>
          </cell>
          <cell r="BD55">
            <v>0</v>
          </cell>
          <cell r="BF55" t="str">
            <v>BODEGA</v>
          </cell>
          <cell r="BJ55">
            <v>500</v>
          </cell>
          <cell r="BL55" t="str">
            <v>BODEGA</v>
          </cell>
          <cell r="BO55">
            <v>500</v>
          </cell>
          <cell r="BQ55" t="str">
            <v>BODEGA</v>
          </cell>
          <cell r="BY55" t="str">
            <v>BODEGA</v>
          </cell>
          <cell r="CB55">
            <v>0</v>
          </cell>
          <cell r="CD55" t="str">
            <v>BODEGA</v>
          </cell>
          <cell r="CH55">
            <v>1</v>
          </cell>
          <cell r="CJ55" t="str">
            <v>BODEGA</v>
          </cell>
          <cell r="CM55">
            <v>1</v>
          </cell>
          <cell r="CO55" t="str">
            <v>BODEGA</v>
          </cell>
        </row>
        <row r="56">
          <cell r="BA56" t="str">
            <v>UBICACIÓN PROPUESTA (DEPENDENCIA)</v>
          </cell>
          <cell r="BF56" t="str">
            <v>UBICACIÓN PROPUESTA (DEPENDENCIA)</v>
          </cell>
          <cell r="BL56" t="str">
            <v>UBICACIÓN PROPUESTA</v>
          </cell>
          <cell r="BQ56" t="str">
            <v>UBICACIÓN PROPUESTA</v>
          </cell>
          <cell r="BY56" t="str">
            <v>UBICACIÓN PROPUESTA (DEPENDENCIA)</v>
          </cell>
          <cell r="CD56" t="str">
            <v>UBICACIÓN PROPUESTA (DEPENDENCIA)</v>
          </cell>
          <cell r="CJ56" t="str">
            <v>UBICACIÓN PROPUESTA</v>
          </cell>
          <cell r="CO56" t="str">
            <v>UBICACIÓN PROPUESTA</v>
          </cell>
        </row>
        <row r="57">
          <cell r="AY57">
            <v>0</v>
          </cell>
          <cell r="BA57" t="str">
            <v>RENTAS</v>
          </cell>
          <cell r="BD57">
            <v>0</v>
          </cell>
          <cell r="BF57" t="str">
            <v>RENTAS</v>
          </cell>
          <cell r="BJ57">
            <v>500</v>
          </cell>
          <cell r="BL57" t="str">
            <v>RENTAS</v>
          </cell>
          <cell r="BO57">
            <v>500</v>
          </cell>
          <cell r="BQ57" t="str">
            <v>RENTAS</v>
          </cell>
          <cell r="BY57" t="str">
            <v>RENTAS</v>
          </cell>
          <cell r="CB57">
            <v>0</v>
          </cell>
          <cell r="CD57" t="str">
            <v>RENTAS</v>
          </cell>
          <cell r="CH57">
            <v>1</v>
          </cell>
          <cell r="CJ57" t="str">
            <v>RENTAS</v>
          </cell>
          <cell r="CM57">
            <v>1</v>
          </cell>
          <cell r="CO57" t="str">
            <v>RENTAS</v>
          </cell>
        </row>
        <row r="58">
          <cell r="BA58" t="str">
            <v>UBICACIÓN PROPUESTA (DEPENDENCIA)</v>
          </cell>
          <cell r="BF58" t="str">
            <v>UBICACIÓN PROPUESTA (DEPENDENCIA)</v>
          </cell>
          <cell r="BL58" t="str">
            <v>UBICACIÓN PROPUESTA</v>
          </cell>
          <cell r="BQ58" t="str">
            <v>UBICACIÓN PROPUESTA</v>
          </cell>
          <cell r="BY58" t="str">
            <v>UBICACIÓN PROPUESTA (DEPENDENCIA)</v>
          </cell>
          <cell r="CD58" t="str">
            <v>UBICACIÓN PROPUESTA (DEPENDENCIA)</v>
          </cell>
          <cell r="CJ58" t="str">
            <v>UBICACIÓN PROPUESTA</v>
          </cell>
          <cell r="CO58" t="str">
            <v>UBICACIÓN PROPUESTA</v>
          </cell>
        </row>
        <row r="59">
          <cell r="AY59">
            <v>0</v>
          </cell>
          <cell r="BA59" t="str">
            <v>AVALUOS Y CATASTROS</v>
          </cell>
          <cell r="BD59">
            <v>0</v>
          </cell>
          <cell r="BF59" t="str">
            <v>AVALUOS Y CATASTROS</v>
          </cell>
          <cell r="BJ59">
            <v>500</v>
          </cell>
          <cell r="BL59" t="str">
            <v>AVALUOS Y CATASTROS</v>
          </cell>
          <cell r="BO59">
            <v>500</v>
          </cell>
          <cell r="BQ59" t="str">
            <v>AVALUOS Y CATASTROS</v>
          </cell>
          <cell r="BY59" t="str">
            <v>AVALUOS Y CATASTROS</v>
          </cell>
          <cell r="CB59">
            <v>0</v>
          </cell>
          <cell r="CD59" t="str">
            <v>AVALUOS Y CATASTROS</v>
          </cell>
          <cell r="CH59">
            <v>1</v>
          </cell>
          <cell r="CJ59" t="str">
            <v>AVALUOS Y CATASTROS</v>
          </cell>
          <cell r="CM59">
            <v>1</v>
          </cell>
          <cell r="CO59" t="str">
            <v>AVALUOS Y CATASTROS</v>
          </cell>
        </row>
        <row r="60">
          <cell r="BA60" t="str">
            <v>UBICACIÓN PROPUESTA (DEPENDENCIA)</v>
          </cell>
          <cell r="BF60" t="str">
            <v>UBICACIÓN PROPUESTA (DEPENDENCIA)</v>
          </cell>
          <cell r="BL60" t="str">
            <v>UBICACIÓN PROPUESTA</v>
          </cell>
          <cell r="BQ60" t="str">
            <v>UBICACIÓN PROPUESTA</v>
          </cell>
          <cell r="BY60" t="str">
            <v>UBICACIÓN PROPUESTA (DEPENDENCIA)</v>
          </cell>
          <cell r="CD60" t="str">
            <v>UBICACIÓN PROPUESTA (DEPENDENCIA)</v>
          </cell>
          <cell r="CJ60" t="str">
            <v>UBICACIÓN PROPUESTA</v>
          </cell>
          <cell r="CO60" t="str">
            <v>UBICACIÓN PROPUESTA</v>
          </cell>
        </row>
        <row r="61">
          <cell r="AY61">
            <v>0</v>
          </cell>
          <cell r="BA61" t="str">
            <v>SUBTOTAL</v>
          </cell>
          <cell r="BD61">
            <v>0</v>
          </cell>
          <cell r="BF61" t="str">
            <v>SUBTOTAL</v>
          </cell>
          <cell r="BJ61">
            <v>0</v>
          </cell>
          <cell r="BL61" t="str">
            <v>SUBTOTAL</v>
          </cell>
          <cell r="BO61">
            <v>0</v>
          </cell>
          <cell r="BQ61" t="str">
            <v>SUBTOTAL</v>
          </cell>
          <cell r="BY61" t="str">
            <v>SUBTOTAL</v>
          </cell>
          <cell r="CB61">
            <v>0</v>
          </cell>
          <cell r="CD61" t="str">
            <v>SUBTOTAL</v>
          </cell>
          <cell r="CH61">
            <v>0</v>
          </cell>
          <cell r="CJ61" t="str">
            <v>SUBTOTAL</v>
          </cell>
          <cell r="CM61">
            <v>0</v>
          </cell>
          <cell r="CO61" t="str">
            <v>SUBTOTAL</v>
          </cell>
        </row>
        <row r="62">
          <cell r="BA62" t="str">
            <v>UBICACIÓN PROPUESTA (DEPENDENCIA)</v>
          </cell>
          <cell r="BF62" t="str">
            <v>UBICACIÓN PROPUESTA (DEPENDENCIA)</v>
          </cell>
          <cell r="BL62" t="str">
            <v>UBICACIÓN PROPUESTA</v>
          </cell>
          <cell r="BQ62" t="str">
            <v>UBICACIÓN PROPUESTA</v>
          </cell>
          <cell r="BY62" t="str">
            <v>UBICACIÓN PROPUESTA (DEPENDENCIA)</v>
          </cell>
          <cell r="CD62" t="str">
            <v>UBICACIÓN PROPUESTA (DEPENDENCIA)</v>
          </cell>
          <cell r="CJ62" t="str">
            <v>UBICACIÓN PROPUESTA</v>
          </cell>
          <cell r="CO62" t="str">
            <v>UBICACIÓN PROPUESTA</v>
          </cell>
        </row>
        <row r="63">
          <cell r="AY63">
            <v>0</v>
          </cell>
          <cell r="BA63" t="str">
            <v>JUSTICIA, POLICIA Y VIGILANCIA</v>
          </cell>
          <cell r="BD63">
            <v>0</v>
          </cell>
          <cell r="BF63" t="str">
            <v>JUSTICIA, POLICIA Y VIGILANCIA</v>
          </cell>
          <cell r="BJ63">
            <v>0</v>
          </cell>
          <cell r="BL63" t="str">
            <v>JUSTICIA, POLICIA Y VIGILANCIA</v>
          </cell>
          <cell r="BO63">
            <v>0</v>
          </cell>
          <cell r="BQ63" t="str">
            <v>JUSTICIA, POLICIA Y VIGILANCIA</v>
          </cell>
          <cell r="BY63" t="str">
            <v>JUSTICIA, POLICIA Y VIGILANCIA</v>
          </cell>
          <cell r="CB63">
            <v>0</v>
          </cell>
          <cell r="CD63" t="str">
            <v>JUSTICIA, POLICIA Y VIGILANCIA</v>
          </cell>
          <cell r="CH63">
            <v>0</v>
          </cell>
          <cell r="CJ63" t="str">
            <v>JUSTICIA, POLICIA Y VIGILANCIA</v>
          </cell>
          <cell r="CM63">
            <v>0</v>
          </cell>
          <cell r="CO63" t="str">
            <v>JUSTICIA, POLICIA Y VIGILANCIA</v>
          </cell>
        </row>
        <row r="64">
          <cell r="BA64" t="str">
            <v>UBICACIÓN PROPUESTA (DEPENDENCIA)</v>
          </cell>
          <cell r="BF64" t="str">
            <v>UBICACIÓN PROPUESTA (DEPENDENCIA)</v>
          </cell>
          <cell r="BL64" t="str">
            <v>UBICACIÓN PROPUESTA</v>
          </cell>
          <cell r="BQ64" t="str">
            <v>UBICACIÓN PROPUESTA</v>
          </cell>
          <cell r="BY64" t="str">
            <v>UBICACIÓN PROPUESTA (DEPENDENCIA)</v>
          </cell>
          <cell r="CD64" t="str">
            <v>UBICACIÓN PROPUESTA (DEPENDENCIA)</v>
          </cell>
          <cell r="CJ64" t="str">
            <v>UBICACIÓN PROPUESTA</v>
          </cell>
          <cell r="CO64" t="str">
            <v>UBICACIÓN PROPUESTA</v>
          </cell>
        </row>
        <row r="65">
          <cell r="AY65">
            <v>0</v>
          </cell>
          <cell r="BA65" t="str">
            <v>JUSTICIA</v>
          </cell>
          <cell r="BD65">
            <v>0</v>
          </cell>
          <cell r="BF65" t="str">
            <v>JUSTICIA</v>
          </cell>
          <cell r="BJ65">
            <v>500</v>
          </cell>
          <cell r="BL65" t="str">
            <v>JUSTICIA</v>
          </cell>
          <cell r="BO65">
            <v>500</v>
          </cell>
          <cell r="BQ65" t="str">
            <v>JUSTICIA</v>
          </cell>
          <cell r="BY65" t="str">
            <v>JUSTICIA</v>
          </cell>
          <cell r="CB65">
            <v>0</v>
          </cell>
          <cell r="CD65" t="str">
            <v>JUSTICIA</v>
          </cell>
          <cell r="CH65">
            <v>1</v>
          </cell>
          <cell r="CJ65" t="str">
            <v>JUSTICIA</v>
          </cell>
          <cell r="CM65">
            <v>1</v>
          </cell>
          <cell r="CO65" t="str">
            <v>JUSTICIA</v>
          </cell>
        </row>
        <row r="66">
          <cell r="BA66" t="str">
            <v>UBICACIÓN PROPUESTA (DEPENDENCIA)</v>
          </cell>
          <cell r="BF66" t="str">
            <v>UBICACIÓN PROPUESTA (DEPENDENCIA)</v>
          </cell>
          <cell r="BL66" t="str">
            <v>UBICACIÓN PROPUESTA</v>
          </cell>
          <cell r="BQ66" t="str">
            <v>UBICACIÓN PROPUESTA</v>
          </cell>
          <cell r="BY66" t="str">
            <v>UBICACIÓN PROPUESTA (DEPENDENCIA)</v>
          </cell>
          <cell r="CD66" t="str">
            <v>UBICACIÓN PROPUESTA (DEPENDENCIA)</v>
          </cell>
          <cell r="CJ66" t="str">
            <v>UBICACIÓN PROPUESTA</v>
          </cell>
          <cell r="CO66" t="str">
            <v>UBICACIÓN PROPUESTA</v>
          </cell>
        </row>
        <row r="67">
          <cell r="AY67">
            <v>0</v>
          </cell>
          <cell r="BA67" t="str">
            <v>POLICIA</v>
          </cell>
          <cell r="BD67">
            <v>0</v>
          </cell>
          <cell r="BF67" t="str">
            <v>POLICIA</v>
          </cell>
          <cell r="BJ67">
            <v>500</v>
          </cell>
          <cell r="BL67" t="str">
            <v>POLICIA</v>
          </cell>
          <cell r="BO67">
            <v>500</v>
          </cell>
          <cell r="BQ67" t="str">
            <v>POLICIA</v>
          </cell>
          <cell r="BY67" t="str">
            <v>POLICIA</v>
          </cell>
          <cell r="CB67">
            <v>0</v>
          </cell>
          <cell r="CD67" t="str">
            <v>POLICIA</v>
          </cell>
          <cell r="CH67">
            <v>1</v>
          </cell>
          <cell r="CJ67" t="str">
            <v>POLICIA</v>
          </cell>
          <cell r="CM67">
            <v>1</v>
          </cell>
          <cell r="CO67" t="str">
            <v>POLICIA</v>
          </cell>
        </row>
        <row r="68">
          <cell r="BA68" t="str">
            <v>UBICACIÓN PROPUESTA (DEPENDENCIA)</v>
          </cell>
          <cell r="BF68" t="str">
            <v>UBICACIÓN PROPUESTA (DEPENDENCIA)</v>
          </cell>
          <cell r="BL68" t="str">
            <v>UBICACIÓN PROPUESTA</v>
          </cell>
          <cell r="BQ68" t="str">
            <v>UBICACIÓN PROPUESTA</v>
          </cell>
          <cell r="BY68" t="str">
            <v>UBICACIÓN PROPUESTA (DEPENDENCIA)</v>
          </cell>
          <cell r="CD68" t="str">
            <v>UBICACIÓN PROPUESTA (DEPENDENCIA)</v>
          </cell>
          <cell r="CJ68" t="str">
            <v>UBICACIÓN PROPUESTA</v>
          </cell>
          <cell r="CO68" t="str">
            <v>UBICACIÓN PROPUESTA</v>
          </cell>
        </row>
        <row r="69">
          <cell r="AY69">
            <v>0</v>
          </cell>
          <cell r="BA69" t="str">
            <v>VIGILANCIA</v>
          </cell>
          <cell r="BD69">
            <v>0</v>
          </cell>
          <cell r="BF69" t="str">
            <v>VIGILANCIA</v>
          </cell>
          <cell r="BJ69">
            <v>500</v>
          </cell>
          <cell r="BL69" t="str">
            <v>VIGILANCIA</v>
          </cell>
          <cell r="BO69">
            <v>500</v>
          </cell>
          <cell r="BQ69" t="str">
            <v>VIGILANCIA</v>
          </cell>
          <cell r="BY69" t="str">
            <v>VIGILANCIA</v>
          </cell>
          <cell r="CB69">
            <v>0</v>
          </cell>
          <cell r="CD69" t="str">
            <v>VIGILANCIA</v>
          </cell>
          <cell r="CH69">
            <v>1</v>
          </cell>
          <cell r="CJ69" t="str">
            <v>VIGILANCIA</v>
          </cell>
          <cell r="CM69">
            <v>1</v>
          </cell>
          <cell r="CO69" t="str">
            <v>VIGILANCIA</v>
          </cell>
        </row>
        <row r="70">
          <cell r="BA70" t="str">
            <v>UBICACIÓN PROPUESTA (DEPENDENCIA)</v>
          </cell>
          <cell r="BF70" t="str">
            <v>UBICACIÓN PROPUESTA (DEPENDENCIA)</v>
          </cell>
          <cell r="BL70" t="str">
            <v>UBICACIÓN PROPUESTA</v>
          </cell>
          <cell r="BQ70" t="str">
            <v>UBICACIÓN PROPUESTA</v>
          </cell>
          <cell r="BY70" t="str">
            <v>UBICACIÓN PROPUESTA (DEPENDENCIA)</v>
          </cell>
          <cell r="CD70" t="str">
            <v>UBICACIÓN PROPUESTA (DEPENDENCIA)</v>
          </cell>
          <cell r="CJ70" t="str">
            <v>UBICACIÓN PROPUESTA</v>
          </cell>
          <cell r="CO70" t="str">
            <v>UBICACIÓN PROPUESTA</v>
          </cell>
        </row>
        <row r="71">
          <cell r="AY71">
            <v>0</v>
          </cell>
          <cell r="BA71" t="str">
            <v>SUBTOTAL</v>
          </cell>
          <cell r="BD71">
            <v>0</v>
          </cell>
          <cell r="BF71" t="str">
            <v>SUBTOTAL</v>
          </cell>
          <cell r="BJ71">
            <v>0</v>
          </cell>
          <cell r="BL71" t="str">
            <v>SUBTOTAL</v>
          </cell>
          <cell r="BO71">
            <v>0</v>
          </cell>
          <cell r="BQ71" t="str">
            <v>SUBTOTAL</v>
          </cell>
          <cell r="BY71" t="str">
            <v>SUBTOTAL</v>
          </cell>
          <cell r="CB71">
            <v>0</v>
          </cell>
          <cell r="CD71" t="str">
            <v>SUBTOTAL</v>
          </cell>
          <cell r="CH71">
            <v>0</v>
          </cell>
          <cell r="CJ71" t="str">
            <v>SUBTOTAL</v>
          </cell>
          <cell r="CM71">
            <v>0</v>
          </cell>
          <cell r="CO71" t="str">
            <v>SUBTOTAL</v>
          </cell>
        </row>
        <row r="72">
          <cell r="BA72" t="str">
            <v>UBICACIÓN PROPUESTA (DEPENDENCIA)</v>
          </cell>
          <cell r="BF72" t="str">
            <v>UBICACIÓN PROPUESTA (DEPENDENCIA)</v>
          </cell>
          <cell r="BL72" t="str">
            <v>UBICACIÓN PROPUESTA</v>
          </cell>
          <cell r="BQ72" t="str">
            <v>UBICACIÓN PROPUESTA</v>
          </cell>
          <cell r="BY72" t="str">
            <v>UBICACIÓN PROPUESTA (DEPENDENCIA)</v>
          </cell>
          <cell r="CD72" t="str">
            <v>UBICACIÓN PROPUESTA (DEPENDENCIA)</v>
          </cell>
          <cell r="CJ72" t="str">
            <v>UBICACIÓN PROPUESTA</v>
          </cell>
          <cell r="CO72" t="str">
            <v>UBICACIÓN PROPUESTA</v>
          </cell>
        </row>
        <row r="73">
          <cell r="AY73">
            <v>0</v>
          </cell>
          <cell r="BA73">
            <v>0</v>
          </cell>
          <cell r="BD73">
            <v>0</v>
          </cell>
          <cell r="BF73">
            <v>0</v>
          </cell>
          <cell r="BJ73">
            <v>0</v>
          </cell>
          <cell r="BL73">
            <v>0</v>
          </cell>
          <cell r="BO73">
            <v>0</v>
          </cell>
          <cell r="BQ73">
            <v>0</v>
          </cell>
          <cell r="BY73">
            <v>0</v>
          </cell>
          <cell r="CB73">
            <v>0</v>
          </cell>
          <cell r="CD73">
            <v>0</v>
          </cell>
          <cell r="CH73">
            <v>0</v>
          </cell>
          <cell r="CJ73">
            <v>0</v>
          </cell>
          <cell r="CM73">
            <v>0</v>
          </cell>
          <cell r="CO73">
            <v>0</v>
          </cell>
        </row>
        <row r="74">
          <cell r="BA74" t="str">
            <v>UBICACIÓN PROPUESTA (DEPENDENCIA)</v>
          </cell>
          <cell r="BF74" t="str">
            <v>UBICACIÓN PROPUESTA (DEPENDENCIA)</v>
          </cell>
          <cell r="BL74" t="str">
            <v>UBICACIÓN PROPUESTA</v>
          </cell>
          <cell r="BQ74" t="str">
            <v>UBICACIÓN PROPUESTA</v>
          </cell>
          <cell r="BY74" t="str">
            <v>UBICACIÓN PROPUESTA (DEPENDENCIA)</v>
          </cell>
          <cell r="CD74" t="str">
            <v>UBICACIÓN PROPUESTA (DEPENDENCIA)</v>
          </cell>
          <cell r="CJ74" t="str">
            <v>UBICACIÓN PROPUESTA</v>
          </cell>
          <cell r="CO74" t="str">
            <v>UBICACIÓN PROPUESTA</v>
          </cell>
        </row>
        <row r="75">
          <cell r="AY75">
            <v>0</v>
          </cell>
          <cell r="BA75" t="str">
            <v>SERVICIOS SOCIALES</v>
          </cell>
          <cell r="BD75">
            <v>0</v>
          </cell>
          <cell r="BF75" t="str">
            <v>SERVICIOS SOCIALES</v>
          </cell>
          <cell r="BJ75">
            <v>0</v>
          </cell>
          <cell r="BL75" t="str">
            <v>SERVICIOS SOCIALES</v>
          </cell>
          <cell r="BO75">
            <v>0</v>
          </cell>
          <cell r="BQ75" t="str">
            <v>SERVICIOS SOCIALES</v>
          </cell>
          <cell r="BY75" t="str">
            <v>SERVICIOS SOCIALES</v>
          </cell>
          <cell r="CB75">
            <v>0</v>
          </cell>
          <cell r="CD75" t="str">
            <v>SERVICIOS SOCIALES</v>
          </cell>
          <cell r="CH75">
            <v>0</v>
          </cell>
          <cell r="CJ75" t="str">
            <v>SERVICIOS SOCIALES</v>
          </cell>
          <cell r="CM75">
            <v>0</v>
          </cell>
          <cell r="CO75" t="str">
            <v>SERVICIOS SOCIALES</v>
          </cell>
        </row>
        <row r="76">
          <cell r="BA76" t="str">
            <v>UBICACIÓN PROPUESTA (DEPENDENCIA)</v>
          </cell>
          <cell r="BF76" t="str">
            <v>UBICACIÓN PROPUESTA (DEPENDENCIA)</v>
          </cell>
          <cell r="BL76" t="str">
            <v>UBICACIÓN PROPUESTA</v>
          </cell>
          <cell r="BQ76" t="str">
            <v>UBICACIÓN PROPUESTA</v>
          </cell>
          <cell r="BY76" t="str">
            <v>UBICACIÓN PROPUESTA (DEPENDENCIA)</v>
          </cell>
          <cell r="CD76" t="str">
            <v>UBICACIÓN PROPUESTA (DEPENDENCIA)</v>
          </cell>
          <cell r="CJ76" t="str">
            <v>UBICACIÓN PROPUESTA</v>
          </cell>
          <cell r="CO76" t="str">
            <v>UBICACIÓN PROPUESTA</v>
          </cell>
        </row>
        <row r="77">
          <cell r="AY77">
            <v>0</v>
          </cell>
          <cell r="BA77" t="str">
            <v>EDUCACION, CULTURA Y DEPORTES</v>
          </cell>
          <cell r="BD77">
            <v>0</v>
          </cell>
          <cell r="BF77" t="str">
            <v>EDUCACION, CULTURA Y DEPORTES</v>
          </cell>
          <cell r="BJ77">
            <v>0</v>
          </cell>
          <cell r="BL77" t="str">
            <v>EDUCACION, CULTURA Y DEPORTES</v>
          </cell>
          <cell r="BO77">
            <v>0</v>
          </cell>
          <cell r="BQ77" t="str">
            <v>EDUCACION, CULTURA Y DEPORTES</v>
          </cell>
          <cell r="BY77" t="str">
            <v>EDUCACION, CULTURA Y DEPORTES</v>
          </cell>
          <cell r="CB77">
            <v>0</v>
          </cell>
          <cell r="CD77" t="str">
            <v>EDUCACION, CULTURA Y DEPORTES</v>
          </cell>
          <cell r="CH77">
            <v>0</v>
          </cell>
          <cell r="CJ77" t="str">
            <v>EDUCACION, CULTURA Y DEPORTES</v>
          </cell>
          <cell r="CM77">
            <v>0</v>
          </cell>
          <cell r="CO77" t="str">
            <v>EDUCACION, CULTURA Y DEPORTES</v>
          </cell>
        </row>
        <row r="78">
          <cell r="BA78" t="str">
            <v>UBICACIÓN PROPUESTA (DEPENDENCIA)</v>
          </cell>
          <cell r="BF78" t="str">
            <v>UBICACIÓN PROPUESTA (DEPENDENCIA)</v>
          </cell>
          <cell r="BL78" t="str">
            <v>UBICACIÓN PROPUESTA</v>
          </cell>
          <cell r="BQ78" t="str">
            <v>UBICACIÓN PROPUESTA</v>
          </cell>
          <cell r="BY78" t="str">
            <v>UBICACIÓN PROPUESTA (DEPENDENCIA)</v>
          </cell>
          <cell r="CD78" t="str">
            <v>UBICACIÓN PROPUESTA (DEPENDENCIA)</v>
          </cell>
          <cell r="CJ78" t="str">
            <v>UBICACIÓN PROPUESTA</v>
          </cell>
          <cell r="CO78" t="str">
            <v>UBICACIÓN PROPUESTA</v>
          </cell>
        </row>
        <row r="79">
          <cell r="AY79">
            <v>0</v>
          </cell>
          <cell r="BA79" t="str">
            <v>EDUCACION</v>
          </cell>
          <cell r="BD79">
            <v>0</v>
          </cell>
          <cell r="BF79" t="str">
            <v>EDUCACION</v>
          </cell>
          <cell r="BJ79">
            <v>500</v>
          </cell>
          <cell r="BL79" t="str">
            <v>EDUCACION</v>
          </cell>
          <cell r="BO79">
            <v>500</v>
          </cell>
          <cell r="BQ79" t="str">
            <v>EDUCACION</v>
          </cell>
          <cell r="BY79" t="str">
            <v>EDUCACION</v>
          </cell>
          <cell r="CB79">
            <v>0</v>
          </cell>
          <cell r="CD79" t="str">
            <v>EDUCACION</v>
          </cell>
          <cell r="CH79">
            <v>1</v>
          </cell>
          <cell r="CJ79" t="str">
            <v>EDUCACION</v>
          </cell>
          <cell r="CM79">
            <v>1</v>
          </cell>
          <cell r="CO79" t="str">
            <v>EDUCACION</v>
          </cell>
        </row>
        <row r="80">
          <cell r="BA80" t="str">
            <v>UBICACIÓN PROPUESTA (DEPENDENCIA)</v>
          </cell>
          <cell r="BF80" t="str">
            <v>UBICACIÓN PROPUESTA (DEPENDENCIA)</v>
          </cell>
          <cell r="BL80" t="str">
            <v>UBICACIÓN PROPUESTA</v>
          </cell>
          <cell r="BQ80" t="str">
            <v>UBICACIÓN PROPUESTA</v>
          </cell>
          <cell r="BY80" t="str">
            <v>UBICACIÓN PROPUESTA (DEPENDENCIA)</v>
          </cell>
          <cell r="CD80" t="str">
            <v>UBICACIÓN PROPUESTA (DEPENDENCIA)</v>
          </cell>
          <cell r="CJ80" t="str">
            <v>UBICACIÓN PROPUESTA</v>
          </cell>
          <cell r="CO80" t="str">
            <v>UBICACIÓN PROPUESTA</v>
          </cell>
        </row>
        <row r="81">
          <cell r="AY81">
            <v>0</v>
          </cell>
          <cell r="BA81" t="str">
            <v>CULTURA</v>
          </cell>
          <cell r="BD81">
            <v>0</v>
          </cell>
          <cell r="BF81" t="str">
            <v>CULTURA</v>
          </cell>
          <cell r="BJ81">
            <v>500</v>
          </cell>
          <cell r="BL81" t="str">
            <v>CULTURA</v>
          </cell>
          <cell r="BO81">
            <v>500</v>
          </cell>
          <cell r="BQ81" t="str">
            <v>CULTURA</v>
          </cell>
          <cell r="BY81" t="str">
            <v>CULTURA</v>
          </cell>
          <cell r="CB81">
            <v>0</v>
          </cell>
          <cell r="CD81" t="str">
            <v>CULTURA</v>
          </cell>
          <cell r="CH81">
            <v>1</v>
          </cell>
          <cell r="CJ81" t="str">
            <v>CULTURA</v>
          </cell>
          <cell r="CM81">
            <v>1</v>
          </cell>
          <cell r="CO81" t="str">
            <v>CULTURA</v>
          </cell>
        </row>
        <row r="82">
          <cell r="BA82" t="str">
            <v>UBICACIÓN PROPUESTA (DEPENDENCIA)</v>
          </cell>
          <cell r="BF82" t="str">
            <v>UBICACIÓN PROPUESTA (DEPENDENCIA)</v>
          </cell>
          <cell r="BL82" t="str">
            <v>UBICACIÓN PROPUESTA</v>
          </cell>
          <cell r="BQ82" t="str">
            <v>UBICACIÓN PROPUESTA</v>
          </cell>
          <cell r="BY82" t="str">
            <v>UBICACIÓN PROPUESTA (DEPENDENCIA)</v>
          </cell>
          <cell r="CD82" t="str">
            <v>UBICACIÓN PROPUESTA (DEPENDENCIA)</v>
          </cell>
          <cell r="CJ82" t="str">
            <v>UBICACIÓN PROPUESTA</v>
          </cell>
          <cell r="CO82" t="str">
            <v>UBICACIÓN PROPUESTA</v>
          </cell>
        </row>
        <row r="83">
          <cell r="AY83">
            <v>0</v>
          </cell>
          <cell r="BA83" t="str">
            <v>DEPORTES</v>
          </cell>
          <cell r="BD83">
            <v>0</v>
          </cell>
          <cell r="BF83" t="str">
            <v>DEPORTES</v>
          </cell>
          <cell r="BJ83">
            <v>500</v>
          </cell>
          <cell r="BL83" t="str">
            <v>DEPORTES</v>
          </cell>
          <cell r="BO83">
            <v>500</v>
          </cell>
          <cell r="BQ83" t="str">
            <v>DEPORTES</v>
          </cell>
          <cell r="BY83" t="str">
            <v>DEPORTES</v>
          </cell>
          <cell r="CB83">
            <v>0</v>
          </cell>
          <cell r="CD83" t="str">
            <v>DEPORTES</v>
          </cell>
          <cell r="CH83">
            <v>1</v>
          </cell>
          <cell r="CJ83" t="str">
            <v>DEPORTES</v>
          </cell>
          <cell r="CM83">
            <v>1</v>
          </cell>
          <cell r="CO83" t="str">
            <v>DEPORTES</v>
          </cell>
        </row>
        <row r="84">
          <cell r="BA84" t="str">
            <v>UBICACIÓN PROPUESTA (DEPENDENCIA)</v>
          </cell>
          <cell r="BF84" t="str">
            <v>UBICACIÓN PROPUESTA (DEPENDENCIA)</v>
          </cell>
          <cell r="BL84" t="str">
            <v>UBICACIÓN PROPUESTA</v>
          </cell>
          <cell r="BQ84" t="str">
            <v>UBICACIÓN PROPUESTA</v>
          </cell>
          <cell r="BY84" t="str">
            <v>UBICACIÓN PROPUESTA (DEPENDENCIA)</v>
          </cell>
          <cell r="CD84" t="str">
            <v>UBICACIÓN PROPUESTA (DEPENDENCIA)</v>
          </cell>
          <cell r="CJ84" t="str">
            <v>UBICACIÓN PROPUESTA</v>
          </cell>
          <cell r="CO84" t="str">
            <v>UBICACIÓN PROPUESTA</v>
          </cell>
        </row>
        <row r="85">
          <cell r="AY85">
            <v>0</v>
          </cell>
          <cell r="BA85" t="str">
            <v>SALUD</v>
          </cell>
          <cell r="BD85">
            <v>0</v>
          </cell>
          <cell r="BF85" t="str">
            <v>SALUD</v>
          </cell>
          <cell r="BJ85">
            <v>500</v>
          </cell>
          <cell r="BL85" t="str">
            <v>SALUD</v>
          </cell>
          <cell r="BO85">
            <v>500</v>
          </cell>
          <cell r="BQ85" t="str">
            <v>SALUD</v>
          </cell>
          <cell r="BY85" t="str">
            <v>SALUD</v>
          </cell>
          <cell r="CB85">
            <v>0</v>
          </cell>
          <cell r="CD85" t="str">
            <v>SALUD</v>
          </cell>
          <cell r="CH85">
            <v>1</v>
          </cell>
          <cell r="CJ85" t="str">
            <v>SALUD</v>
          </cell>
          <cell r="CM85">
            <v>1</v>
          </cell>
          <cell r="CO85" t="str">
            <v>SALUD</v>
          </cell>
        </row>
        <row r="86">
          <cell r="BA86" t="str">
            <v>UBICACIÓN PROPUESTA (DEPENDENCIA)</v>
          </cell>
          <cell r="BF86" t="str">
            <v>UBICACIÓN PROPUESTA (DEPENDENCIA)</v>
          </cell>
          <cell r="BL86" t="str">
            <v>UBICACIÓN PROPUESTA</v>
          </cell>
          <cell r="BQ86" t="str">
            <v>UBICACIÓN PROPUESTA</v>
          </cell>
          <cell r="BY86" t="str">
            <v>UBICACIÓN PROPUESTA (DEPENDENCIA)</v>
          </cell>
          <cell r="CD86" t="str">
            <v>UBICACIÓN PROPUESTA (DEPENDENCIA)</v>
          </cell>
          <cell r="CJ86" t="str">
            <v>UBICACIÓN PROPUESTA</v>
          </cell>
          <cell r="CO86" t="str">
            <v>UBICACIÓN PROPUESTA</v>
          </cell>
        </row>
        <row r="87">
          <cell r="AY87">
            <v>0</v>
          </cell>
          <cell r="BA87" t="str">
            <v>GRUPOS</v>
          </cell>
          <cell r="BD87">
            <v>0</v>
          </cell>
          <cell r="BF87" t="str">
            <v>GRUPOS</v>
          </cell>
          <cell r="BJ87">
            <v>500</v>
          </cell>
          <cell r="BL87" t="str">
            <v>GRUPOS</v>
          </cell>
          <cell r="BO87">
            <v>500</v>
          </cell>
          <cell r="BQ87" t="str">
            <v>GRUPOS</v>
          </cell>
          <cell r="BY87" t="str">
            <v>GRUPOS</v>
          </cell>
          <cell r="CB87">
            <v>0</v>
          </cell>
          <cell r="CD87" t="str">
            <v>GRUPOS</v>
          </cell>
          <cell r="CH87">
            <v>1</v>
          </cell>
          <cell r="CJ87" t="str">
            <v>GRUPOS</v>
          </cell>
          <cell r="CM87">
            <v>1</v>
          </cell>
          <cell r="CO87" t="str">
            <v>GRUPOS</v>
          </cell>
        </row>
        <row r="88">
          <cell r="BA88" t="str">
            <v>UBICACIÓN PROPUESTA (DEPENDENCIA)</v>
          </cell>
          <cell r="BF88" t="str">
            <v>UBICACIÓN PROPUESTA (DEPENDENCIA)</v>
          </cell>
          <cell r="BL88" t="str">
            <v>UBICACIÓN PROPUESTA</v>
          </cell>
          <cell r="BQ88" t="str">
            <v>UBICACIÓN PROPUESTA</v>
          </cell>
          <cell r="BY88" t="str">
            <v>UBICACIÓN PROPUESTA (DEPENDENCIA)</v>
          </cell>
          <cell r="CD88" t="str">
            <v>UBICACIÓN PROPUESTA (DEPENDENCIA)</v>
          </cell>
          <cell r="CJ88" t="str">
            <v>UBICACIÓN PROPUESTA</v>
          </cell>
          <cell r="CO88" t="str">
            <v>UBICACIÓN PROPUESTA</v>
          </cell>
        </row>
        <row r="89">
          <cell r="AY89">
            <v>0</v>
          </cell>
          <cell r="BA89" t="str">
            <v>SUBTOTAL</v>
          </cell>
          <cell r="BD89">
            <v>0</v>
          </cell>
          <cell r="BF89" t="str">
            <v>SUBTOTAL</v>
          </cell>
          <cell r="BJ89">
            <v>0</v>
          </cell>
          <cell r="BL89" t="str">
            <v>SUBTOTAL</v>
          </cell>
          <cell r="BO89">
            <v>0</v>
          </cell>
          <cell r="BQ89" t="str">
            <v>SUBTOTAL</v>
          </cell>
          <cell r="BY89" t="str">
            <v>SUBTOTAL</v>
          </cell>
          <cell r="CB89">
            <v>0</v>
          </cell>
          <cell r="CD89" t="str">
            <v>SUBTOTAL</v>
          </cell>
          <cell r="CH89">
            <v>0</v>
          </cell>
          <cell r="CJ89" t="str">
            <v>SUBTOTAL</v>
          </cell>
          <cell r="CM89">
            <v>0</v>
          </cell>
          <cell r="CO89" t="str">
            <v>SUBTOTAL</v>
          </cell>
        </row>
        <row r="90">
          <cell r="BA90" t="str">
            <v>UBICACIÓN PROPUESTA (DEPENDENCIA)</v>
          </cell>
          <cell r="BF90" t="str">
            <v>UBICACIÓN PROPUESTA (DEPENDENCIA)</v>
          </cell>
          <cell r="BL90" t="str">
            <v>UBICACIÓN PROPUESTA</v>
          </cell>
          <cell r="BQ90" t="str">
            <v>UBICACIÓN PROPUESTA</v>
          </cell>
          <cell r="BY90" t="str">
            <v>UBICACIÓN PROPUESTA (DEPENDENCIA)</v>
          </cell>
          <cell r="CD90" t="str">
            <v>UBICACIÓN PROPUESTA (DEPENDENCIA)</v>
          </cell>
          <cell r="CJ90" t="str">
            <v>UBICACIÓN PROPUESTA</v>
          </cell>
          <cell r="CO90" t="str">
            <v>UBICACIÓN PROPUESTA</v>
          </cell>
        </row>
        <row r="91">
          <cell r="AY91">
            <v>0</v>
          </cell>
          <cell r="BA91">
            <v>0</v>
          </cell>
          <cell r="BD91">
            <v>0</v>
          </cell>
          <cell r="BF91">
            <v>0</v>
          </cell>
          <cell r="BJ91">
            <v>0</v>
          </cell>
          <cell r="BL91">
            <v>0</v>
          </cell>
          <cell r="BO91">
            <v>0</v>
          </cell>
          <cell r="BQ91">
            <v>0</v>
          </cell>
          <cell r="BY91">
            <v>0</v>
          </cell>
          <cell r="CB91">
            <v>0</v>
          </cell>
          <cell r="CD91">
            <v>0</v>
          </cell>
          <cell r="CH91">
            <v>0</v>
          </cell>
          <cell r="CJ91">
            <v>0</v>
          </cell>
          <cell r="CM91">
            <v>0</v>
          </cell>
          <cell r="CO91">
            <v>0</v>
          </cell>
        </row>
        <row r="92">
          <cell r="BA92" t="str">
            <v>UBICACIÓN PROPUESTA (DEPENDENCIA)</v>
          </cell>
          <cell r="BF92" t="str">
            <v>UBICACIÓN PROPUESTA (DEPENDENCIA)</v>
          </cell>
          <cell r="BL92" t="str">
            <v>UBICACIÓN PROPUESTA</v>
          </cell>
          <cell r="BQ92" t="str">
            <v>UBICACIÓN PROPUESTA</v>
          </cell>
          <cell r="BY92" t="str">
            <v>UBICACIÓN PROPUESTA (DEPENDENCIA)</v>
          </cell>
          <cell r="CD92" t="str">
            <v>UBICACIÓN PROPUESTA (DEPENDENCIA)</v>
          </cell>
          <cell r="CJ92" t="str">
            <v>UBICACIÓN PROPUESTA</v>
          </cell>
          <cell r="CO92" t="str">
            <v>UBICACIÓN PROPUESTA</v>
          </cell>
        </row>
        <row r="93">
          <cell r="AY93">
            <v>0</v>
          </cell>
          <cell r="BA93" t="str">
            <v>PATRONATO MUNICIPAL</v>
          </cell>
          <cell r="BD93">
            <v>0</v>
          </cell>
          <cell r="BF93" t="str">
            <v>PATRONATO MUNICIPAL</v>
          </cell>
          <cell r="BJ93">
            <v>0</v>
          </cell>
          <cell r="BL93" t="str">
            <v>PATRONATO MUNICIPAL</v>
          </cell>
          <cell r="BO93">
            <v>0</v>
          </cell>
          <cell r="BQ93" t="str">
            <v>PATRONATO MUNICIPAL</v>
          </cell>
          <cell r="BY93" t="str">
            <v>PATRONATO MUNICIPAL</v>
          </cell>
          <cell r="CB93">
            <v>0</v>
          </cell>
          <cell r="CD93" t="str">
            <v>PATRONATO MUNICIPAL</v>
          </cell>
          <cell r="CH93">
            <v>0</v>
          </cell>
          <cell r="CJ93" t="str">
            <v>PATRONATO MUNICIPAL</v>
          </cell>
          <cell r="CM93">
            <v>0</v>
          </cell>
          <cell r="CO93" t="str">
            <v>PATRONATO MUNICIPAL</v>
          </cell>
        </row>
        <row r="94">
          <cell r="BA94" t="str">
            <v>UBICACIÓN PROPUESTA (DEPENDENCIA)</v>
          </cell>
          <cell r="BF94" t="str">
            <v>UBICACIÓN PROPUESTA (DEPENDENCIA)</v>
          </cell>
          <cell r="BL94" t="str">
            <v>UBICACIÓN PROPUESTA</v>
          </cell>
          <cell r="BQ94" t="str">
            <v>UBICACIÓN PROPUESTA</v>
          </cell>
          <cell r="BY94" t="str">
            <v>UBICACIÓN PROPUESTA (DEPENDENCIA)</v>
          </cell>
          <cell r="CD94" t="str">
            <v>UBICACIÓN PROPUESTA (DEPENDENCIA)</v>
          </cell>
          <cell r="CJ94" t="str">
            <v>UBICACIÓN PROPUESTA</v>
          </cell>
          <cell r="CO94" t="str">
            <v>UBICACIÓN PROPUESTA</v>
          </cell>
        </row>
        <row r="95">
          <cell r="AY95">
            <v>0</v>
          </cell>
          <cell r="BA95" t="str">
            <v>PATRONATO</v>
          </cell>
          <cell r="BD95">
            <v>0</v>
          </cell>
          <cell r="BF95" t="str">
            <v>PATRONATO</v>
          </cell>
          <cell r="BJ95">
            <v>500</v>
          </cell>
          <cell r="BL95" t="str">
            <v>PATRONATO</v>
          </cell>
          <cell r="BO95">
            <v>500</v>
          </cell>
          <cell r="BQ95" t="str">
            <v>PATRONATO</v>
          </cell>
          <cell r="BY95" t="str">
            <v>PATRONATO</v>
          </cell>
          <cell r="CB95">
            <v>0</v>
          </cell>
          <cell r="CD95" t="str">
            <v>PATRONATO</v>
          </cell>
          <cell r="CH95">
            <v>1</v>
          </cell>
          <cell r="CJ95" t="str">
            <v>PATRONATO</v>
          </cell>
          <cell r="CM95">
            <v>1</v>
          </cell>
          <cell r="CO95" t="str">
            <v>PATRONATO</v>
          </cell>
        </row>
        <row r="96">
          <cell r="BA96" t="str">
            <v>UBICACIÓN PROPUESTA (DEPENDENCIA)</v>
          </cell>
          <cell r="BF96" t="str">
            <v>UBICACIÓN PROPUESTA (DEPENDENCIA)</v>
          </cell>
          <cell r="BL96" t="str">
            <v>UBICACIÓN PROPUESTA</v>
          </cell>
          <cell r="BQ96" t="str">
            <v>UBICACIÓN PROPUESTA</v>
          </cell>
          <cell r="BY96" t="str">
            <v>UBICACIÓN PROPUESTA (DEPENDENCIA)</v>
          </cell>
          <cell r="CD96" t="str">
            <v>UBICACIÓN PROPUESTA (DEPENDENCIA)</v>
          </cell>
          <cell r="CJ96" t="str">
            <v>UBICACIÓN PROPUESTA</v>
          </cell>
          <cell r="CO96" t="str">
            <v>UBICACIÓN PROPUESTA</v>
          </cell>
        </row>
        <row r="97">
          <cell r="AY97">
            <v>0</v>
          </cell>
          <cell r="BA97">
            <v>0</v>
          </cell>
          <cell r="BD97">
            <v>0</v>
          </cell>
          <cell r="BF97">
            <v>0</v>
          </cell>
          <cell r="BJ97">
            <v>0</v>
          </cell>
          <cell r="BL97">
            <v>0</v>
          </cell>
          <cell r="BO97">
            <v>0</v>
          </cell>
          <cell r="BQ97">
            <v>0</v>
          </cell>
          <cell r="BY97">
            <v>0</v>
          </cell>
          <cell r="CB97">
            <v>0</v>
          </cell>
          <cell r="CD97">
            <v>0</v>
          </cell>
          <cell r="CH97">
            <v>0</v>
          </cell>
          <cell r="CJ97">
            <v>0</v>
          </cell>
          <cell r="CM97">
            <v>0</v>
          </cell>
          <cell r="CO97">
            <v>0</v>
          </cell>
        </row>
        <row r="98">
          <cell r="BA98" t="str">
            <v>UBICACIÓN PROPUESTA (DEPENDENCIA)</v>
          </cell>
          <cell r="BF98" t="str">
            <v>UBICACIÓN PROPUESTA (DEPENDENCIA)</v>
          </cell>
          <cell r="BL98" t="str">
            <v>UBICACIÓN PROPUESTA</v>
          </cell>
          <cell r="BQ98" t="str">
            <v>UBICACIÓN PROPUESTA</v>
          </cell>
          <cell r="BY98" t="str">
            <v>UBICACIÓN PROPUESTA (DEPENDENCIA)</v>
          </cell>
          <cell r="CD98" t="str">
            <v>UBICACIÓN PROPUESTA (DEPENDENCIA)</v>
          </cell>
          <cell r="CJ98" t="str">
            <v>UBICACIÓN PROPUESTA</v>
          </cell>
          <cell r="CO98" t="str">
            <v>UBICACIÓN PROPUESTA</v>
          </cell>
        </row>
        <row r="99">
          <cell r="AY99">
            <v>0</v>
          </cell>
          <cell r="BA99" t="str">
            <v>SUBTOTAL</v>
          </cell>
          <cell r="BD99">
            <v>0</v>
          </cell>
          <cell r="BF99" t="str">
            <v>SUBTOTAL</v>
          </cell>
          <cell r="BJ99">
            <v>0</v>
          </cell>
          <cell r="BL99" t="str">
            <v>SUBTOTAL</v>
          </cell>
          <cell r="BO99">
            <v>0</v>
          </cell>
          <cell r="BQ99" t="str">
            <v>SUBTOTAL</v>
          </cell>
          <cell r="BY99" t="str">
            <v>SUBTOTAL</v>
          </cell>
          <cell r="CB99">
            <v>0</v>
          </cell>
          <cell r="CD99" t="str">
            <v>SUBTOTAL</v>
          </cell>
          <cell r="CH99">
            <v>0</v>
          </cell>
          <cell r="CJ99" t="str">
            <v>SUBTOTAL</v>
          </cell>
          <cell r="CM99">
            <v>0</v>
          </cell>
          <cell r="CO99" t="str">
            <v>SUBTOTAL</v>
          </cell>
        </row>
        <row r="100">
          <cell r="BA100" t="str">
            <v>UBICACIÓN PROPUESTA (DEPENDENCIA)</v>
          </cell>
          <cell r="BF100" t="str">
            <v>UBICACIÓN PROPUESTA (DEPENDENCIA)</v>
          </cell>
          <cell r="BL100" t="str">
            <v>UBICACIÓN PROPUESTA</v>
          </cell>
          <cell r="BQ100" t="str">
            <v>UBICACIÓN PROPUESTA</v>
          </cell>
          <cell r="BY100" t="str">
            <v>UBICACIÓN PROPUESTA (DEPENDENCIA)</v>
          </cell>
          <cell r="CD100" t="str">
            <v>UBICACIÓN PROPUESTA (DEPENDENCIA)</v>
          </cell>
          <cell r="CJ100" t="str">
            <v>UBICACIÓN PROPUESTA</v>
          </cell>
          <cell r="CO100" t="str">
            <v>UBICACIÓN PROPUESTA</v>
          </cell>
        </row>
        <row r="101">
          <cell r="AY101">
            <v>0</v>
          </cell>
          <cell r="BA101" t="str">
            <v>DESARROLLO CANTONAL</v>
          </cell>
          <cell r="BD101">
            <v>0</v>
          </cell>
          <cell r="BF101" t="str">
            <v>DESARROLLO CANTONAL</v>
          </cell>
          <cell r="BJ101">
            <v>0</v>
          </cell>
          <cell r="BL101" t="str">
            <v>DESARROLLO CANTONAL</v>
          </cell>
          <cell r="BO101">
            <v>0</v>
          </cell>
          <cell r="BQ101" t="str">
            <v>DESARROLLO CANTONAL</v>
          </cell>
          <cell r="BY101" t="str">
            <v>DESARROLLO CANTONAL</v>
          </cell>
          <cell r="CB101">
            <v>0</v>
          </cell>
          <cell r="CD101" t="str">
            <v>DESARROLLO CANTONAL</v>
          </cell>
          <cell r="CH101">
            <v>0</v>
          </cell>
          <cell r="CJ101" t="str">
            <v>DESARROLLO CANTONAL</v>
          </cell>
          <cell r="CM101">
            <v>0</v>
          </cell>
          <cell r="CO101" t="str">
            <v>DESARROLLO CANTONAL</v>
          </cell>
        </row>
        <row r="102">
          <cell r="BA102" t="str">
            <v>UBICACIÓN PROPUESTA (DEPENDENCIA)</v>
          </cell>
          <cell r="BF102" t="str">
            <v>UBICACIÓN PROPUESTA (DEPENDENCIA)</v>
          </cell>
          <cell r="BL102" t="str">
            <v>UBICACIÓN PROPUESTA</v>
          </cell>
          <cell r="BQ102" t="str">
            <v>UBICACIÓN PROPUESTA</v>
          </cell>
          <cell r="BY102" t="str">
            <v>UBICACIÓN PROPUESTA (DEPENDENCIA)</v>
          </cell>
          <cell r="CD102" t="str">
            <v>UBICACIÓN PROPUESTA (DEPENDENCIA)</v>
          </cell>
          <cell r="CJ102" t="str">
            <v>UBICACIÓN PROPUESTA</v>
          </cell>
          <cell r="CO102" t="str">
            <v>UBICACIÓN PROPUESTA</v>
          </cell>
        </row>
        <row r="103">
          <cell r="AY103">
            <v>0</v>
          </cell>
          <cell r="BA103" t="str">
            <v>PLANIFICACION Y DESARROLLO</v>
          </cell>
          <cell r="BD103">
            <v>0</v>
          </cell>
          <cell r="BF103" t="str">
            <v>PLANIFICACION Y DESARROLLO</v>
          </cell>
          <cell r="BJ103">
            <v>0</v>
          </cell>
          <cell r="BL103" t="str">
            <v>PLANIFICACION Y DESARROLLO</v>
          </cell>
          <cell r="BO103">
            <v>0</v>
          </cell>
          <cell r="BQ103" t="str">
            <v>PLANIFICACION Y DESARROLLO</v>
          </cell>
          <cell r="BY103" t="str">
            <v>PLANIFICACION Y DESARROLLO</v>
          </cell>
          <cell r="CB103">
            <v>0</v>
          </cell>
          <cell r="CD103" t="str">
            <v>PLANIFICACION Y DESARROLLO</v>
          </cell>
          <cell r="CH103">
            <v>0</v>
          </cell>
          <cell r="CJ103" t="str">
            <v>PLANIFICACION Y DESARROLLO</v>
          </cell>
          <cell r="CM103">
            <v>0</v>
          </cell>
          <cell r="CO103" t="str">
            <v>PLANIFICACION Y DESARROLLO</v>
          </cell>
        </row>
        <row r="104">
          <cell r="BA104" t="str">
            <v>UBICACIÓN PROPUESTA (DEPENDENCIA)</v>
          </cell>
          <cell r="BF104" t="str">
            <v>UBICACIÓN PROPUESTA (DEPENDENCIA)</v>
          </cell>
          <cell r="BL104" t="str">
            <v>UBICACIÓN PROPUESTA</v>
          </cell>
          <cell r="BQ104" t="str">
            <v>UBICACIÓN PROPUESTA</v>
          </cell>
          <cell r="BY104" t="str">
            <v>UBICACIÓN PROPUESTA (DEPENDENCIA)</v>
          </cell>
          <cell r="CD104" t="str">
            <v>UBICACIÓN PROPUESTA (DEPENDENCIA)</v>
          </cell>
          <cell r="CJ104" t="str">
            <v>UBICACIÓN PROPUESTA</v>
          </cell>
          <cell r="CO104" t="str">
            <v>UBICACIÓN PROPUESTA</v>
          </cell>
        </row>
        <row r="105">
          <cell r="AY105">
            <v>0</v>
          </cell>
          <cell r="BA105" t="str">
            <v>PLANIFICACION</v>
          </cell>
          <cell r="BD105">
            <v>0</v>
          </cell>
          <cell r="BF105" t="str">
            <v>PLANIFICACION</v>
          </cell>
          <cell r="BJ105">
            <v>500</v>
          </cell>
          <cell r="BL105" t="str">
            <v>PLANIFICACION</v>
          </cell>
          <cell r="BO105">
            <v>500</v>
          </cell>
          <cell r="BQ105" t="str">
            <v>PLANIFICACION</v>
          </cell>
          <cell r="BY105" t="str">
            <v>PLANIFICACION</v>
          </cell>
          <cell r="CB105">
            <v>0</v>
          </cell>
          <cell r="CD105" t="str">
            <v>PLANIFICACION</v>
          </cell>
          <cell r="CH105">
            <v>1</v>
          </cell>
          <cell r="CJ105" t="str">
            <v>PLANIFICACION</v>
          </cell>
          <cell r="CM105">
            <v>1</v>
          </cell>
          <cell r="CO105" t="str">
            <v>PLANIFICACION</v>
          </cell>
        </row>
        <row r="106">
          <cell r="BA106" t="str">
            <v>UBICACIÓN PROPUESTA (DEPENDENCIA)</v>
          </cell>
          <cell r="BF106" t="str">
            <v>UBICACIÓN PROPUESTA (DEPENDENCIA)</v>
          </cell>
          <cell r="BL106" t="str">
            <v>UBICACIÓN PROPUESTA</v>
          </cell>
          <cell r="BQ106" t="str">
            <v>UBICACIÓN PROPUESTA</v>
          </cell>
          <cell r="BY106" t="str">
            <v>UBICACIÓN PROPUESTA (DEPENDENCIA)</v>
          </cell>
          <cell r="CD106" t="str">
            <v>UBICACIÓN PROPUESTA (DEPENDENCIA)</v>
          </cell>
          <cell r="CJ106" t="str">
            <v>UBICACIÓN PROPUESTA</v>
          </cell>
          <cell r="CO106" t="str">
            <v>UBICACIÓN PROPUESTA</v>
          </cell>
        </row>
        <row r="107">
          <cell r="AY107">
            <v>0</v>
          </cell>
          <cell r="BA107" t="str">
            <v>DESARROLLO</v>
          </cell>
          <cell r="BD107">
            <v>0</v>
          </cell>
          <cell r="BF107" t="str">
            <v>DESARROLLO</v>
          </cell>
          <cell r="BJ107">
            <v>500</v>
          </cell>
          <cell r="BL107" t="str">
            <v>DESARROLLO</v>
          </cell>
          <cell r="BO107">
            <v>500</v>
          </cell>
          <cell r="BQ107" t="str">
            <v>DESARROLLO</v>
          </cell>
          <cell r="BY107" t="str">
            <v>DESARROLLO</v>
          </cell>
          <cell r="CB107">
            <v>0</v>
          </cell>
          <cell r="CD107" t="str">
            <v>DESARROLLO</v>
          </cell>
          <cell r="CH107">
            <v>1</v>
          </cell>
          <cell r="CJ107" t="str">
            <v>DESARROLLO</v>
          </cell>
          <cell r="CM107">
            <v>1</v>
          </cell>
          <cell r="CO107" t="str">
            <v>DESARROLLO</v>
          </cell>
        </row>
        <row r="108">
          <cell r="BA108" t="str">
            <v>UBICACIÓN PROPUESTA (DEPENDENCIA)</v>
          </cell>
          <cell r="BF108" t="str">
            <v>UBICACIÓN PROPUESTA (DEPENDENCIA)</v>
          </cell>
          <cell r="BL108" t="str">
            <v>UBICACIÓN PROPUESTA</v>
          </cell>
          <cell r="BQ108" t="str">
            <v>UBICACIÓN PROPUESTA</v>
          </cell>
          <cell r="BY108" t="str">
            <v>UBICACIÓN PROPUESTA (DEPENDENCIA)</v>
          </cell>
          <cell r="CD108" t="str">
            <v>UBICACIÓN PROPUESTA (DEPENDENCIA)</v>
          </cell>
          <cell r="CJ108" t="str">
            <v>UBICACIÓN PROPUESTA</v>
          </cell>
          <cell r="CO108" t="str">
            <v>UBICACIÓN PROPUESTA</v>
          </cell>
        </row>
        <row r="109">
          <cell r="AY109">
            <v>0</v>
          </cell>
          <cell r="BA109" t="str">
            <v>URBANO</v>
          </cell>
          <cell r="BD109">
            <v>0</v>
          </cell>
          <cell r="BF109" t="str">
            <v>URBANO</v>
          </cell>
          <cell r="BJ109">
            <v>500</v>
          </cell>
          <cell r="BL109" t="str">
            <v>URBANO</v>
          </cell>
          <cell r="BO109">
            <v>500</v>
          </cell>
          <cell r="BQ109" t="str">
            <v>URBANO</v>
          </cell>
          <cell r="BY109" t="str">
            <v>URBANO</v>
          </cell>
          <cell r="CB109">
            <v>0</v>
          </cell>
          <cell r="CD109" t="str">
            <v>URBANO</v>
          </cell>
          <cell r="CH109">
            <v>1</v>
          </cell>
          <cell r="CJ109" t="str">
            <v>URBANO</v>
          </cell>
          <cell r="CM109">
            <v>1</v>
          </cell>
          <cell r="CO109" t="str">
            <v>URBANO</v>
          </cell>
        </row>
        <row r="110">
          <cell r="BA110" t="str">
            <v>UBICACIÓN PROPUESTA (DEPENDENCIA)</v>
          </cell>
          <cell r="BF110" t="str">
            <v>UBICACIÓN PROPUESTA (DEPENDENCIA)</v>
          </cell>
          <cell r="BL110" t="str">
            <v>UBICACIÓN PROPUESTA</v>
          </cell>
          <cell r="BQ110" t="str">
            <v>UBICACIÓN PROPUESTA</v>
          </cell>
          <cell r="BY110" t="str">
            <v>UBICACIÓN PROPUESTA (DEPENDENCIA)</v>
          </cell>
          <cell r="CD110" t="str">
            <v>UBICACIÓN PROPUESTA (DEPENDENCIA)</v>
          </cell>
          <cell r="CJ110" t="str">
            <v>UBICACIÓN PROPUESTA</v>
          </cell>
          <cell r="CO110" t="str">
            <v>UBICACIÓN PROPUESTA</v>
          </cell>
        </row>
        <row r="111">
          <cell r="AY111">
            <v>0</v>
          </cell>
          <cell r="BA111" t="str">
            <v>RURAL</v>
          </cell>
          <cell r="BD111">
            <v>0</v>
          </cell>
          <cell r="BF111" t="str">
            <v>RURAL</v>
          </cell>
          <cell r="BJ111">
            <v>500</v>
          </cell>
          <cell r="BL111" t="str">
            <v>RURAL</v>
          </cell>
          <cell r="BO111">
            <v>500</v>
          </cell>
          <cell r="BQ111" t="str">
            <v>RURAL</v>
          </cell>
          <cell r="BY111" t="str">
            <v>RURAL</v>
          </cell>
          <cell r="CB111">
            <v>0</v>
          </cell>
          <cell r="CD111" t="str">
            <v>RURAL</v>
          </cell>
          <cell r="CH111">
            <v>1</v>
          </cell>
          <cell r="CJ111" t="str">
            <v>RURAL</v>
          </cell>
          <cell r="CM111">
            <v>1</v>
          </cell>
          <cell r="CO111" t="str">
            <v>RURAL</v>
          </cell>
        </row>
        <row r="112">
          <cell r="BA112" t="str">
            <v>UBICACIÓN PROPUESTA (DEPENDENCIA)</v>
          </cell>
          <cell r="BF112" t="str">
            <v>UBICACIÓN PROPUESTA (DEPENDENCIA)</v>
          </cell>
          <cell r="BL112" t="str">
            <v>UBICACIÓN PROPUESTA</v>
          </cell>
          <cell r="BQ112" t="str">
            <v>UBICACIÓN PROPUESTA</v>
          </cell>
          <cell r="BY112" t="str">
            <v>UBICACIÓN PROPUESTA (DEPENDENCIA)</v>
          </cell>
          <cell r="CD112" t="str">
            <v>UBICACIÓN PROPUESTA (DEPENDENCIA)</v>
          </cell>
          <cell r="CJ112" t="str">
            <v>UBICACIÓN PROPUESTA</v>
          </cell>
          <cell r="CO112" t="str">
            <v>UBICACIÓN PROPUESTA</v>
          </cell>
        </row>
        <row r="113">
          <cell r="AY113">
            <v>0</v>
          </cell>
          <cell r="BA113" t="str">
            <v>ZONAL</v>
          </cell>
          <cell r="BD113">
            <v>0</v>
          </cell>
          <cell r="BF113" t="str">
            <v>ZONAL</v>
          </cell>
          <cell r="BJ113">
            <v>500</v>
          </cell>
          <cell r="BL113" t="str">
            <v>ZONAL</v>
          </cell>
          <cell r="BO113">
            <v>500</v>
          </cell>
          <cell r="BQ113" t="str">
            <v>ZONAL</v>
          </cell>
          <cell r="BY113" t="str">
            <v>ZONAL</v>
          </cell>
          <cell r="CB113">
            <v>0</v>
          </cell>
          <cell r="CD113" t="str">
            <v>ZONAL</v>
          </cell>
          <cell r="CH113">
            <v>1</v>
          </cell>
          <cell r="CJ113" t="str">
            <v>ZONAL</v>
          </cell>
          <cell r="CM113">
            <v>1</v>
          </cell>
          <cell r="CO113" t="str">
            <v>ZONAL</v>
          </cell>
        </row>
        <row r="114">
          <cell r="BA114" t="str">
            <v>UBICACIÓN PROPUESTA (DEPENDENCIA)</v>
          </cell>
          <cell r="BF114" t="str">
            <v>UBICACIÓN PROPUESTA (DEPENDENCIA)</v>
          </cell>
          <cell r="BL114" t="str">
            <v>UBICACIÓN PROPUESTA</v>
          </cell>
          <cell r="BQ114" t="str">
            <v>UBICACIÓN PROPUESTA</v>
          </cell>
          <cell r="BY114" t="str">
            <v>UBICACIÓN PROPUESTA (DEPENDENCIA)</v>
          </cell>
          <cell r="CD114" t="str">
            <v>UBICACIÓN PROPUESTA (DEPENDENCIA)</v>
          </cell>
          <cell r="CJ114" t="str">
            <v>UBICACIÓN PROPUESTA</v>
          </cell>
          <cell r="CO114" t="str">
            <v>UBICACIÓN PROPUESTA</v>
          </cell>
        </row>
        <row r="115">
          <cell r="AY115">
            <v>0</v>
          </cell>
          <cell r="BA115" t="str">
            <v>SUBTOTAL</v>
          </cell>
          <cell r="BD115">
            <v>0</v>
          </cell>
          <cell r="BF115" t="str">
            <v>SUBTOTAL</v>
          </cell>
          <cell r="BJ115">
            <v>0</v>
          </cell>
          <cell r="BL115" t="str">
            <v>SUBTOTAL</v>
          </cell>
          <cell r="BO115">
            <v>0</v>
          </cell>
          <cell r="BQ115" t="str">
            <v>SUBTOTAL</v>
          </cell>
          <cell r="BY115" t="str">
            <v>SUBTOTAL</v>
          </cell>
          <cell r="CB115">
            <v>0</v>
          </cell>
          <cell r="CD115" t="str">
            <v>SUBTOTAL</v>
          </cell>
          <cell r="CH115">
            <v>0</v>
          </cell>
          <cell r="CJ115" t="str">
            <v>SUBTOTAL</v>
          </cell>
          <cell r="CM115">
            <v>0</v>
          </cell>
          <cell r="CO115" t="str">
            <v>SUBTOTAL</v>
          </cell>
        </row>
        <row r="116">
          <cell r="BA116" t="str">
            <v>UBICACIÓN PROPUESTA (DEPENDENCIA)</v>
          </cell>
          <cell r="BF116" t="str">
            <v>UBICACIÓN PROPUESTA (DEPENDENCIA)</v>
          </cell>
          <cell r="BL116" t="str">
            <v>UBICACIÓN PROPUESTA</v>
          </cell>
          <cell r="BQ116" t="str">
            <v>UBICACIÓN PROPUESTA</v>
          </cell>
          <cell r="BY116" t="str">
            <v>UBICACIÓN PROPUESTA (DEPENDENCIA)</v>
          </cell>
          <cell r="CD116" t="str">
            <v>UBICACIÓN PROPUESTA (DEPENDENCIA)</v>
          </cell>
          <cell r="CJ116" t="str">
            <v>UBICACIÓN PROPUESTA</v>
          </cell>
          <cell r="CO116" t="str">
            <v>UBICACIÓN PROPUESTA</v>
          </cell>
        </row>
        <row r="117">
          <cell r="AY117">
            <v>0</v>
          </cell>
          <cell r="BA117" t="str">
            <v>OBRAS PUBLICAS</v>
          </cell>
          <cell r="BD117">
            <v>0</v>
          </cell>
          <cell r="BF117" t="str">
            <v>OBRAS PUBLICAS</v>
          </cell>
          <cell r="BJ117">
            <v>0</v>
          </cell>
          <cell r="BL117" t="str">
            <v>OBRAS PUBLICAS</v>
          </cell>
          <cell r="BO117">
            <v>0</v>
          </cell>
          <cell r="BQ117" t="str">
            <v>OBRAS PUBLICAS</v>
          </cell>
          <cell r="BY117" t="str">
            <v>OBRAS PUBLICAS</v>
          </cell>
          <cell r="CB117">
            <v>0</v>
          </cell>
          <cell r="CD117" t="str">
            <v>OBRAS PUBLICAS</v>
          </cell>
          <cell r="CH117">
            <v>0</v>
          </cell>
          <cell r="CJ117" t="str">
            <v>OBRAS PUBLICAS</v>
          </cell>
          <cell r="CM117">
            <v>0</v>
          </cell>
          <cell r="CO117" t="str">
            <v>OBRAS PUBLICAS</v>
          </cell>
        </row>
        <row r="118">
          <cell r="BA118" t="str">
            <v>UBICACIÓN PROPUESTA (DEPENDENCIA)</v>
          </cell>
          <cell r="BF118" t="str">
            <v>UBICACIÓN PROPUESTA (DEPENDENCIA)</v>
          </cell>
          <cell r="BL118" t="str">
            <v>UBICACIÓN PROPUESTA</v>
          </cell>
          <cell r="BQ118" t="str">
            <v>UBICACIÓN PROPUESTA</v>
          </cell>
          <cell r="BY118" t="str">
            <v>UBICACIÓN PROPUESTA (DEPENDENCIA)</v>
          </cell>
          <cell r="CD118" t="str">
            <v>UBICACIÓN PROPUESTA (DEPENDENCIA)</v>
          </cell>
          <cell r="CJ118" t="str">
            <v>UBICACIÓN PROPUESTA</v>
          </cell>
          <cell r="CO118" t="str">
            <v>UBICACIÓN PROPUESTA</v>
          </cell>
        </row>
        <row r="119">
          <cell r="AY119">
            <v>0</v>
          </cell>
          <cell r="BA119" t="str">
            <v>OBRAS</v>
          </cell>
          <cell r="BD119">
            <v>0</v>
          </cell>
          <cell r="BF119" t="str">
            <v>OBRAS</v>
          </cell>
          <cell r="BJ119">
            <v>500</v>
          </cell>
          <cell r="BL119" t="str">
            <v>OBRAS</v>
          </cell>
          <cell r="BO119">
            <v>500</v>
          </cell>
          <cell r="BQ119" t="str">
            <v>OBRAS</v>
          </cell>
          <cell r="BY119" t="str">
            <v>OBRAS</v>
          </cell>
          <cell r="CB119">
            <v>0</v>
          </cell>
          <cell r="CD119" t="str">
            <v>OBRAS</v>
          </cell>
          <cell r="CH119">
            <v>1</v>
          </cell>
          <cell r="CJ119" t="str">
            <v>OBRAS</v>
          </cell>
          <cell r="CM119">
            <v>1</v>
          </cell>
          <cell r="CO119" t="str">
            <v>OBRAS</v>
          </cell>
        </row>
        <row r="120">
          <cell r="BA120" t="str">
            <v>UBICACIÓN PROPUESTA (DEPENDENCIA)</v>
          </cell>
          <cell r="BF120" t="str">
            <v>UBICACIÓN PROPUESTA (DEPENDENCIA)</v>
          </cell>
          <cell r="BL120" t="str">
            <v>UBICACIÓN PROPUESTA</v>
          </cell>
          <cell r="BQ120" t="str">
            <v>UBICACIÓN PROPUESTA</v>
          </cell>
          <cell r="BY120" t="str">
            <v>UBICACIÓN PROPUESTA (DEPENDENCIA)</v>
          </cell>
          <cell r="CD120" t="str">
            <v>UBICACIÓN PROPUESTA (DEPENDENCIA)</v>
          </cell>
          <cell r="CJ120" t="str">
            <v>UBICACIÓN PROPUESTA</v>
          </cell>
          <cell r="CO120" t="str">
            <v>UBICACIÓN PROPUESTA</v>
          </cell>
        </row>
        <row r="121">
          <cell r="AY121">
            <v>0</v>
          </cell>
          <cell r="BA121" t="str">
            <v>PUBLICAS</v>
          </cell>
          <cell r="BD121">
            <v>0</v>
          </cell>
          <cell r="BF121" t="str">
            <v>PUBLICAS</v>
          </cell>
          <cell r="BJ121">
            <v>500</v>
          </cell>
          <cell r="BL121" t="str">
            <v>PUBLICAS</v>
          </cell>
          <cell r="BO121">
            <v>500</v>
          </cell>
          <cell r="BQ121" t="str">
            <v>PUBLICAS</v>
          </cell>
          <cell r="BY121" t="str">
            <v>PUBLICAS</v>
          </cell>
          <cell r="CB121">
            <v>0</v>
          </cell>
          <cell r="CD121" t="str">
            <v>PUBLICAS</v>
          </cell>
          <cell r="CH121">
            <v>1</v>
          </cell>
          <cell r="CJ121" t="str">
            <v>PUBLICAS</v>
          </cell>
          <cell r="CM121">
            <v>1</v>
          </cell>
          <cell r="CO121" t="str">
            <v>PUBLICAS</v>
          </cell>
        </row>
        <row r="122">
          <cell r="BA122" t="str">
            <v>UBICACIÓN PROPUESTA (DEPENDENCIA)</v>
          </cell>
          <cell r="BF122" t="str">
            <v>UBICACIÓN PROPUESTA (DEPENDENCIA)</v>
          </cell>
          <cell r="BL122" t="str">
            <v>UBICACIÓN PROPUESTA</v>
          </cell>
          <cell r="BQ122" t="str">
            <v>UBICACIÓN PROPUESTA</v>
          </cell>
          <cell r="BY122" t="str">
            <v>UBICACIÓN PROPUESTA (DEPENDENCIA)</v>
          </cell>
          <cell r="CD122" t="str">
            <v>UBICACIÓN PROPUESTA (DEPENDENCIA)</v>
          </cell>
          <cell r="CJ122" t="str">
            <v>UBICACIÓN PROPUESTA</v>
          </cell>
          <cell r="CO122" t="str">
            <v>UBICACIÓN PROPUESTA</v>
          </cell>
        </row>
        <row r="123">
          <cell r="AY123">
            <v>0</v>
          </cell>
          <cell r="BA123" t="str">
            <v>VIAS</v>
          </cell>
          <cell r="BD123">
            <v>0</v>
          </cell>
          <cell r="BF123" t="str">
            <v>VIAS</v>
          </cell>
          <cell r="BJ123">
            <v>500</v>
          </cell>
          <cell r="BL123" t="str">
            <v>VIAS</v>
          </cell>
          <cell r="BO123">
            <v>500</v>
          </cell>
          <cell r="BQ123" t="str">
            <v>VIAS</v>
          </cell>
          <cell r="BY123" t="str">
            <v>VIAS</v>
          </cell>
          <cell r="CB123">
            <v>0</v>
          </cell>
          <cell r="CD123" t="str">
            <v>VIAS</v>
          </cell>
          <cell r="CH123">
            <v>1</v>
          </cell>
          <cell r="CJ123" t="str">
            <v>VIAS</v>
          </cell>
          <cell r="CM123">
            <v>1</v>
          </cell>
          <cell r="CO123" t="str">
            <v>VIAS</v>
          </cell>
        </row>
        <row r="124">
          <cell r="BA124" t="str">
            <v>UBICACIÓN PROPUESTA (DEPENDENCIA)</v>
          </cell>
          <cell r="BF124" t="str">
            <v>UBICACIÓN PROPUESTA (DEPENDENCIA)</v>
          </cell>
          <cell r="BL124" t="str">
            <v>UBICACIÓN PROPUESTA</v>
          </cell>
          <cell r="BQ124" t="str">
            <v>UBICACIÓN PROPUESTA</v>
          </cell>
          <cell r="BY124" t="str">
            <v>UBICACIÓN PROPUESTA (DEPENDENCIA)</v>
          </cell>
          <cell r="CD124" t="str">
            <v>UBICACIÓN PROPUESTA (DEPENDENCIA)</v>
          </cell>
          <cell r="CJ124" t="str">
            <v>UBICACIÓN PROPUESTA</v>
          </cell>
          <cell r="CO124" t="str">
            <v>UBICACIÓN PROPUESTA</v>
          </cell>
        </row>
        <row r="125">
          <cell r="AY125">
            <v>0</v>
          </cell>
          <cell r="BA125" t="str">
            <v>CALLES</v>
          </cell>
          <cell r="BD125">
            <v>0</v>
          </cell>
          <cell r="BF125" t="str">
            <v>CALLES</v>
          </cell>
          <cell r="BJ125">
            <v>500</v>
          </cell>
          <cell r="BL125" t="str">
            <v>CALLES</v>
          </cell>
          <cell r="BO125">
            <v>500</v>
          </cell>
          <cell r="BQ125" t="str">
            <v>CALLES</v>
          </cell>
          <cell r="BY125" t="str">
            <v>CALLES</v>
          </cell>
          <cell r="CB125">
            <v>0</v>
          </cell>
          <cell r="CD125" t="str">
            <v>CALLES</v>
          </cell>
          <cell r="CH125">
            <v>1</v>
          </cell>
          <cell r="CJ125" t="str">
            <v>CALLES</v>
          </cell>
          <cell r="CM125">
            <v>1</v>
          </cell>
          <cell r="CO125" t="str">
            <v>CALLES</v>
          </cell>
        </row>
        <row r="126">
          <cell r="BA126" t="str">
            <v>UBICACIÓN PROPUESTA (DEPENDENCIA)</v>
          </cell>
          <cell r="BF126" t="str">
            <v>UBICACIÓN PROPUESTA (DEPENDENCIA)</v>
          </cell>
          <cell r="BL126" t="str">
            <v>UBICACIÓN PROPUESTA</v>
          </cell>
          <cell r="BQ126" t="str">
            <v>UBICACIÓN PROPUESTA</v>
          </cell>
          <cell r="BY126" t="str">
            <v>UBICACIÓN PROPUESTA (DEPENDENCIA)</v>
          </cell>
          <cell r="CD126" t="str">
            <v>UBICACIÓN PROPUESTA (DEPENDENCIA)</v>
          </cell>
          <cell r="CJ126" t="str">
            <v>UBICACIÓN PROPUESTA</v>
          </cell>
          <cell r="CO126" t="str">
            <v>UBICACIÓN PROPUESTA</v>
          </cell>
        </row>
        <row r="127">
          <cell r="AY127">
            <v>0</v>
          </cell>
          <cell r="BA127" t="str">
            <v>AULAS</v>
          </cell>
          <cell r="BD127">
            <v>0</v>
          </cell>
          <cell r="BF127" t="str">
            <v>AULAS</v>
          </cell>
          <cell r="BJ127">
            <v>500</v>
          </cell>
          <cell r="BL127" t="str">
            <v>AULAS</v>
          </cell>
          <cell r="BO127">
            <v>500</v>
          </cell>
          <cell r="BQ127" t="str">
            <v>AULAS</v>
          </cell>
          <cell r="BY127" t="str">
            <v>AULAS</v>
          </cell>
          <cell r="CB127">
            <v>0</v>
          </cell>
          <cell r="CD127" t="str">
            <v>AULAS</v>
          </cell>
          <cell r="CH127">
            <v>1</v>
          </cell>
          <cell r="CJ127" t="str">
            <v>AULAS</v>
          </cell>
          <cell r="CM127">
            <v>1</v>
          </cell>
          <cell r="CO127" t="str">
            <v>AULAS</v>
          </cell>
        </row>
        <row r="128">
          <cell r="BA128" t="str">
            <v>UBICACIÓN PROPUESTA (DEPENDENCIA)</v>
          </cell>
          <cell r="BF128" t="str">
            <v>UBICACIÓN PROPUESTA (DEPENDENCIA)</v>
          </cell>
          <cell r="BL128" t="str">
            <v>UBICACIÓN PROPUESTA</v>
          </cell>
          <cell r="BQ128" t="str">
            <v>UBICACIÓN PROPUESTA</v>
          </cell>
          <cell r="BY128" t="str">
            <v>UBICACIÓN PROPUESTA (DEPENDENCIA)</v>
          </cell>
          <cell r="CD128" t="str">
            <v>UBICACIÓN PROPUESTA (DEPENDENCIA)</v>
          </cell>
          <cell r="CJ128" t="str">
            <v>UBICACIÓN PROPUESTA</v>
          </cell>
          <cell r="CO128" t="str">
            <v>UBICACIÓN PROPUESTA</v>
          </cell>
        </row>
        <row r="129">
          <cell r="AY129">
            <v>0</v>
          </cell>
          <cell r="BA129" t="str">
            <v>CINCO</v>
          </cell>
          <cell r="BD129">
            <v>0</v>
          </cell>
          <cell r="BF129" t="str">
            <v>CINCO</v>
          </cell>
          <cell r="BJ129">
            <v>500</v>
          </cell>
          <cell r="BL129" t="str">
            <v>CINCO</v>
          </cell>
          <cell r="BO129">
            <v>500</v>
          </cell>
          <cell r="BQ129" t="str">
            <v>CINCO</v>
          </cell>
          <cell r="BY129" t="str">
            <v>CINCO</v>
          </cell>
          <cell r="CB129">
            <v>0</v>
          </cell>
          <cell r="CD129" t="str">
            <v>CINCO</v>
          </cell>
          <cell r="CH129">
            <v>1</v>
          </cell>
          <cell r="CJ129" t="str">
            <v>CINCO</v>
          </cell>
          <cell r="CM129">
            <v>1</v>
          </cell>
          <cell r="CO129" t="str">
            <v>CINCO</v>
          </cell>
        </row>
        <row r="130">
          <cell r="BA130" t="str">
            <v>UBICACIÓN PROPUESTA (DEPENDENCIA)</v>
          </cell>
          <cell r="BF130" t="str">
            <v>UBICACIÓN PROPUESTA (DEPENDENCIA)</v>
          </cell>
          <cell r="BL130" t="str">
            <v>UBICACIÓN PROPUESTA</v>
          </cell>
          <cell r="BQ130" t="str">
            <v>UBICACIÓN PROPUESTA</v>
          </cell>
          <cell r="BY130" t="str">
            <v>UBICACIÓN PROPUESTA (DEPENDENCIA)</v>
          </cell>
          <cell r="CD130" t="str">
            <v>UBICACIÓN PROPUESTA (DEPENDENCIA)</v>
          </cell>
          <cell r="CJ130" t="str">
            <v>UBICACIÓN PROPUESTA</v>
          </cell>
          <cell r="CO130" t="str">
            <v>UBICACIÓN PROPUESTA</v>
          </cell>
        </row>
        <row r="131">
          <cell r="AY131">
            <v>0</v>
          </cell>
          <cell r="BA131">
            <v>0</v>
          </cell>
          <cell r="BD131">
            <v>0</v>
          </cell>
          <cell r="BF131">
            <v>0</v>
          </cell>
          <cell r="BJ131">
            <v>0</v>
          </cell>
          <cell r="BL131">
            <v>0</v>
          </cell>
          <cell r="BO131">
            <v>0</v>
          </cell>
          <cell r="BQ131">
            <v>0</v>
          </cell>
          <cell r="BY131">
            <v>0</v>
          </cell>
          <cell r="CB131">
            <v>0</v>
          </cell>
          <cell r="CD131">
            <v>0</v>
          </cell>
          <cell r="CH131">
            <v>0</v>
          </cell>
          <cell r="CJ131">
            <v>0</v>
          </cell>
          <cell r="CM131">
            <v>0</v>
          </cell>
          <cell r="CO131">
            <v>0</v>
          </cell>
        </row>
        <row r="132">
          <cell r="BA132" t="str">
            <v>UBICACIÓN PROPUESTA (DEPENDENCIA)</v>
          </cell>
          <cell r="BF132" t="str">
            <v>UBICACIÓN PROPUESTA (DEPENDENCIA)</v>
          </cell>
          <cell r="BL132" t="str">
            <v>UBICACIÓN PROPUESTA</v>
          </cell>
          <cell r="BQ132" t="str">
            <v>UBICACIÓN PROPUESTA</v>
          </cell>
          <cell r="BY132" t="str">
            <v>UBICACIÓN PROPUESTA (DEPENDENCIA)</v>
          </cell>
          <cell r="CD132" t="str">
            <v>UBICACIÓN PROPUESTA (DEPENDENCIA)</v>
          </cell>
          <cell r="CJ132" t="str">
            <v>UBICACIÓN PROPUESTA</v>
          </cell>
          <cell r="CO132" t="str">
            <v>UBICACIÓN PROPUESTA</v>
          </cell>
        </row>
        <row r="133">
          <cell r="AY133">
            <v>0</v>
          </cell>
          <cell r="BA133">
            <v>0</v>
          </cell>
          <cell r="BD133">
            <v>0</v>
          </cell>
          <cell r="BF133">
            <v>0</v>
          </cell>
          <cell r="BJ133">
            <v>0</v>
          </cell>
          <cell r="BL133">
            <v>0</v>
          </cell>
          <cell r="BO133">
            <v>0</v>
          </cell>
          <cell r="BQ133">
            <v>0</v>
          </cell>
          <cell r="BY133">
            <v>0</v>
          </cell>
          <cell r="CB133">
            <v>0</v>
          </cell>
          <cell r="CD133">
            <v>0</v>
          </cell>
          <cell r="CH133">
            <v>0</v>
          </cell>
          <cell r="CJ133">
            <v>0</v>
          </cell>
          <cell r="CM133">
            <v>0</v>
          </cell>
          <cell r="CO133">
            <v>0</v>
          </cell>
        </row>
        <row r="134">
          <cell r="BA134" t="str">
            <v>UBICACIÓN PROPUESTA (DEPENDENCIA)</v>
          </cell>
          <cell r="BF134" t="str">
            <v>UBICACIÓN PROPUESTA (DEPENDENCIA)</v>
          </cell>
          <cell r="BL134" t="str">
            <v>UBICACIÓN PROPUESTA</v>
          </cell>
          <cell r="BQ134" t="str">
            <v>UBICACIÓN PROPUESTA</v>
          </cell>
          <cell r="BY134" t="str">
            <v>UBICACIÓN PROPUESTA (DEPENDENCIA)</v>
          </cell>
          <cell r="CD134" t="str">
            <v>UBICACIÓN PROPUESTA (DEPENDENCIA)</v>
          </cell>
          <cell r="CJ134" t="str">
            <v>UBICACIÓN PROPUESTA</v>
          </cell>
          <cell r="CO134" t="str">
            <v>UBICACIÓN PROPUESTA</v>
          </cell>
        </row>
        <row r="135">
          <cell r="AY135">
            <v>0</v>
          </cell>
          <cell r="BA135" t="str">
            <v>SUBTOTAL</v>
          </cell>
          <cell r="BD135">
            <v>0</v>
          </cell>
          <cell r="BF135" t="str">
            <v>SUBTOTAL</v>
          </cell>
          <cell r="BJ135">
            <v>0</v>
          </cell>
          <cell r="BL135" t="str">
            <v>SUBTOTAL</v>
          </cell>
          <cell r="BO135">
            <v>0</v>
          </cell>
          <cell r="BQ135" t="str">
            <v>SUBTOTAL</v>
          </cell>
          <cell r="BY135" t="str">
            <v>SUBTOTAL</v>
          </cell>
          <cell r="CB135">
            <v>0</v>
          </cell>
          <cell r="CD135" t="str">
            <v>SUBTOTAL</v>
          </cell>
          <cell r="CH135">
            <v>0</v>
          </cell>
          <cell r="CJ135" t="str">
            <v>SUBTOTAL</v>
          </cell>
          <cell r="CM135">
            <v>0</v>
          </cell>
          <cell r="CO135" t="str">
            <v>SUBTOTAL</v>
          </cell>
        </row>
        <row r="136">
          <cell r="BA136" t="str">
            <v>UBICACIÓN PROPUESTA (DEPENDENCIA)</v>
          </cell>
          <cell r="BF136" t="str">
            <v>UBICACIÓN PROPUESTA (DEPENDENCIA)</v>
          </cell>
          <cell r="BL136" t="str">
            <v>UBICACIÓN PROPUESTA</v>
          </cell>
          <cell r="BQ136" t="str">
            <v>UBICACIÓN PROPUESTA</v>
          </cell>
          <cell r="BY136" t="str">
            <v>UBICACIÓN PROPUESTA (DEPENDENCIA)</v>
          </cell>
          <cell r="CD136" t="str">
            <v>UBICACIÓN PROPUESTA (DEPENDENCIA)</v>
          </cell>
          <cell r="CJ136" t="str">
            <v>UBICACIÓN PROPUESTA</v>
          </cell>
          <cell r="CO136" t="str">
            <v>UBICACIÓN PROPUESTA</v>
          </cell>
        </row>
        <row r="137">
          <cell r="AY137">
            <v>0</v>
          </cell>
          <cell r="BA137" t="str">
            <v>AGUA POTABLE, ALCANTARILLADO Y COMERCIALIZACION</v>
          </cell>
          <cell r="BD137">
            <v>0</v>
          </cell>
          <cell r="BF137" t="str">
            <v>AGUA POTABLE, ALCANTARILLADO Y COMERCIALIZACION</v>
          </cell>
          <cell r="BJ137">
            <v>0</v>
          </cell>
          <cell r="BL137" t="str">
            <v>AGUA POTABLE, ALCANTARILLADO Y COMERCIALIZACION</v>
          </cell>
          <cell r="BO137">
            <v>0</v>
          </cell>
          <cell r="BQ137" t="str">
            <v>AGUA POTABLE, ALCANTARILLADO Y COMERCIALIZACION</v>
          </cell>
          <cell r="BY137" t="str">
            <v>AGUA POTABLE, ALCANTARILLADO Y COMERCIALIZACION</v>
          </cell>
          <cell r="CB137">
            <v>0</v>
          </cell>
          <cell r="CD137" t="str">
            <v>AGUA POTABLE, ALCANTARILLADO Y COMERCIALIZACION</v>
          </cell>
          <cell r="CH137">
            <v>0</v>
          </cell>
          <cell r="CJ137" t="str">
            <v>AGUA POTABLE, ALCANTARILLADO Y COMERCIALIZACION</v>
          </cell>
          <cell r="CM137">
            <v>0</v>
          </cell>
          <cell r="CO137" t="str">
            <v>AGUA POTABLE, ALCANTARILLADO Y COMERCIALIZACION</v>
          </cell>
        </row>
        <row r="138">
          <cell r="BA138" t="str">
            <v>UBICACIÓN PROPUESTA (DEPENDENCIA)</v>
          </cell>
          <cell r="BF138" t="str">
            <v>UBICACIÓN PROPUESTA (DEPENDENCIA)</v>
          </cell>
          <cell r="BL138" t="str">
            <v>UBICACIÓN PROPUESTA</v>
          </cell>
          <cell r="BQ138" t="str">
            <v>UBICACIÓN PROPUESTA</v>
          </cell>
          <cell r="BY138" t="str">
            <v>UBICACIÓN PROPUESTA (DEPENDENCIA)</v>
          </cell>
          <cell r="CD138" t="str">
            <v>UBICACIÓN PROPUESTA (DEPENDENCIA)</v>
          </cell>
          <cell r="CJ138" t="str">
            <v>UBICACIÓN PROPUESTA</v>
          </cell>
          <cell r="CO138" t="str">
            <v>UBICACIÓN PROPUESTA</v>
          </cell>
        </row>
        <row r="139">
          <cell r="AY139">
            <v>0</v>
          </cell>
          <cell r="BA139" t="str">
            <v>AGUA</v>
          </cell>
          <cell r="BD139">
            <v>0</v>
          </cell>
          <cell r="BF139" t="str">
            <v>AGUA</v>
          </cell>
          <cell r="BJ139">
            <v>500</v>
          </cell>
          <cell r="BL139" t="str">
            <v>AGUA</v>
          </cell>
          <cell r="BO139">
            <v>500</v>
          </cell>
          <cell r="BQ139" t="str">
            <v>AGUA</v>
          </cell>
          <cell r="BY139" t="str">
            <v>AGUA</v>
          </cell>
          <cell r="CB139">
            <v>0</v>
          </cell>
          <cell r="CD139" t="str">
            <v>AGUA</v>
          </cell>
          <cell r="CH139">
            <v>1</v>
          </cell>
          <cell r="CJ139" t="str">
            <v>AGUA</v>
          </cell>
          <cell r="CM139">
            <v>1</v>
          </cell>
          <cell r="CO139" t="str">
            <v>AGUA</v>
          </cell>
        </row>
        <row r="140">
          <cell r="BA140" t="str">
            <v>UBICACIÓN PROPUESTA (DEPENDENCIA)</v>
          </cell>
          <cell r="BF140" t="str">
            <v>UBICACIÓN PROPUESTA (DEPENDENCIA)</v>
          </cell>
          <cell r="BL140" t="str">
            <v>UBICACIÓN PROPUESTA</v>
          </cell>
          <cell r="BQ140" t="str">
            <v>UBICACIÓN PROPUESTA</v>
          </cell>
          <cell r="BY140" t="str">
            <v>UBICACIÓN PROPUESTA (DEPENDENCIA)</v>
          </cell>
          <cell r="CD140" t="str">
            <v>UBICACIÓN PROPUESTA (DEPENDENCIA)</v>
          </cell>
          <cell r="CJ140" t="str">
            <v>UBICACIÓN PROPUESTA</v>
          </cell>
          <cell r="CO140" t="str">
            <v>UBICACIÓN PROPUESTA</v>
          </cell>
        </row>
        <row r="141">
          <cell r="AY141">
            <v>0</v>
          </cell>
          <cell r="BA141" t="str">
            <v>ALCAN</v>
          </cell>
          <cell r="BD141">
            <v>0</v>
          </cell>
          <cell r="BF141" t="str">
            <v>ALCAN</v>
          </cell>
          <cell r="BJ141">
            <v>500</v>
          </cell>
          <cell r="BL141" t="str">
            <v>ALCAN</v>
          </cell>
          <cell r="BO141">
            <v>500</v>
          </cell>
          <cell r="BQ141" t="str">
            <v>ALCAN</v>
          </cell>
          <cell r="BY141" t="str">
            <v>ALCAN</v>
          </cell>
          <cell r="CB141">
            <v>0</v>
          </cell>
          <cell r="CD141" t="str">
            <v>ALCAN</v>
          </cell>
          <cell r="CH141">
            <v>1</v>
          </cell>
          <cell r="CJ141" t="str">
            <v>ALCAN</v>
          </cell>
          <cell r="CM141">
            <v>1</v>
          </cell>
          <cell r="CO141" t="str">
            <v>ALCAN</v>
          </cell>
        </row>
        <row r="142">
          <cell r="BA142" t="str">
            <v>UBICACIÓN PROPUESTA (DEPENDENCIA)</v>
          </cell>
          <cell r="BF142" t="str">
            <v>UBICACIÓN PROPUESTA (DEPENDENCIA)</v>
          </cell>
          <cell r="BL142" t="str">
            <v>UBICACIÓN PROPUESTA</v>
          </cell>
          <cell r="BQ142" t="str">
            <v>UBICACIÓN PROPUESTA</v>
          </cell>
          <cell r="BY142" t="str">
            <v>UBICACIÓN PROPUESTA (DEPENDENCIA)</v>
          </cell>
          <cell r="CD142" t="str">
            <v>UBICACIÓN PROPUESTA (DEPENDENCIA)</v>
          </cell>
          <cell r="CJ142" t="str">
            <v>UBICACIÓN PROPUESTA</v>
          </cell>
          <cell r="CO142" t="str">
            <v>UBICACIÓN PROPUESTA</v>
          </cell>
        </row>
        <row r="143">
          <cell r="AY143">
            <v>0</v>
          </cell>
          <cell r="BA143" t="str">
            <v>MACRO</v>
          </cell>
          <cell r="BD143">
            <v>0</v>
          </cell>
          <cell r="BF143" t="str">
            <v>MACRO</v>
          </cell>
          <cell r="BJ143">
            <v>500</v>
          </cell>
          <cell r="BL143" t="str">
            <v>MACRO</v>
          </cell>
          <cell r="BO143">
            <v>500</v>
          </cell>
          <cell r="BQ143" t="str">
            <v>MACRO</v>
          </cell>
          <cell r="BY143" t="str">
            <v>MACRO</v>
          </cell>
          <cell r="CB143">
            <v>0</v>
          </cell>
          <cell r="CD143" t="str">
            <v>MACRO</v>
          </cell>
          <cell r="CH143">
            <v>1</v>
          </cell>
          <cell r="CJ143" t="str">
            <v>MACRO</v>
          </cell>
          <cell r="CM143">
            <v>1</v>
          </cell>
          <cell r="CO143" t="str">
            <v>MACRO</v>
          </cell>
        </row>
        <row r="144">
          <cell r="BA144" t="str">
            <v>UBICACIÓN PROPUESTA (DEPENDENCIA)</v>
          </cell>
          <cell r="BF144" t="str">
            <v>UBICACIÓN PROPUESTA (DEPENDENCIA)</v>
          </cell>
          <cell r="BL144" t="str">
            <v>UBICACIÓN PROPUESTA</v>
          </cell>
          <cell r="BQ144" t="str">
            <v>UBICACIÓN PROPUESTA</v>
          </cell>
          <cell r="BY144" t="str">
            <v>UBICACIÓN PROPUESTA (DEPENDENCIA)</v>
          </cell>
          <cell r="CD144" t="str">
            <v>UBICACIÓN PROPUESTA (DEPENDENCIA)</v>
          </cell>
          <cell r="CJ144" t="str">
            <v>UBICACIÓN PROPUESTA</v>
          </cell>
          <cell r="CO144" t="str">
            <v>UBICACIÓN PROPUESTA</v>
          </cell>
        </row>
        <row r="145">
          <cell r="AY145">
            <v>0</v>
          </cell>
          <cell r="BA145" t="str">
            <v>MICRO</v>
          </cell>
          <cell r="BD145">
            <v>0</v>
          </cell>
          <cell r="BF145" t="str">
            <v>MICRO</v>
          </cell>
          <cell r="BJ145">
            <v>500</v>
          </cell>
          <cell r="BL145" t="str">
            <v>MICRO</v>
          </cell>
          <cell r="BO145">
            <v>500</v>
          </cell>
          <cell r="BQ145" t="str">
            <v>MICRO</v>
          </cell>
          <cell r="BY145" t="str">
            <v>MICRO</v>
          </cell>
          <cell r="CB145">
            <v>0</v>
          </cell>
          <cell r="CD145" t="str">
            <v>MICRO</v>
          </cell>
          <cell r="CH145">
            <v>1</v>
          </cell>
          <cell r="CJ145" t="str">
            <v>MICRO</v>
          </cell>
          <cell r="CM145">
            <v>1</v>
          </cell>
          <cell r="CO145" t="str">
            <v>MICRO</v>
          </cell>
        </row>
        <row r="146">
          <cell r="BA146" t="str">
            <v>UBICACIÓN PROPUESTA (DEPENDENCIA)</v>
          </cell>
          <cell r="BF146" t="str">
            <v>UBICACIÓN PROPUESTA (DEPENDENCIA)</v>
          </cell>
          <cell r="BL146" t="str">
            <v>UBICACIÓN PROPUESTA</v>
          </cell>
          <cell r="BQ146" t="str">
            <v>UBICACIÓN PROPUESTA</v>
          </cell>
          <cell r="BY146" t="str">
            <v>UBICACIÓN PROPUESTA (DEPENDENCIA)</v>
          </cell>
          <cell r="CD146" t="str">
            <v>UBICACIÓN PROPUESTA (DEPENDENCIA)</v>
          </cell>
          <cell r="CJ146" t="str">
            <v>UBICACIÓN PROPUESTA</v>
          </cell>
          <cell r="CO146" t="str">
            <v>UBICACIÓN PROPUESTA</v>
          </cell>
        </row>
        <row r="147">
          <cell r="AY147">
            <v>0</v>
          </cell>
          <cell r="BA147" t="str">
            <v>METRO</v>
          </cell>
          <cell r="BD147">
            <v>0</v>
          </cell>
          <cell r="BF147" t="str">
            <v>METRO</v>
          </cell>
          <cell r="BJ147">
            <v>500</v>
          </cell>
          <cell r="BL147" t="str">
            <v>METRO</v>
          </cell>
          <cell r="BO147">
            <v>500</v>
          </cell>
          <cell r="BQ147" t="str">
            <v>METRO</v>
          </cell>
          <cell r="BY147" t="str">
            <v>METRO</v>
          </cell>
          <cell r="CB147">
            <v>0</v>
          </cell>
          <cell r="CD147" t="str">
            <v>METRO</v>
          </cell>
          <cell r="CH147">
            <v>1</v>
          </cell>
          <cell r="CJ147" t="str">
            <v>METRO</v>
          </cell>
          <cell r="CM147">
            <v>1</v>
          </cell>
          <cell r="CO147" t="str">
            <v>METRO</v>
          </cell>
        </row>
        <row r="148">
          <cell r="BA148" t="str">
            <v>UBICACIÓN PROPUESTA (DEPENDENCIA)</v>
          </cell>
          <cell r="BF148" t="str">
            <v>UBICACIÓN PROPUESTA (DEPENDENCIA)</v>
          </cell>
          <cell r="BL148" t="str">
            <v>UBICACIÓN PROPUESTA</v>
          </cell>
          <cell r="BQ148" t="str">
            <v>UBICACIÓN PROPUESTA</v>
          </cell>
          <cell r="BY148" t="str">
            <v>UBICACIÓN PROPUESTA (DEPENDENCIA)</v>
          </cell>
          <cell r="CD148" t="str">
            <v>UBICACIÓN PROPUESTA (DEPENDENCIA)</v>
          </cell>
          <cell r="CJ148" t="str">
            <v>UBICACIÓN PROPUESTA</v>
          </cell>
          <cell r="CO148" t="str">
            <v>UBICACIÓN PROPUESTA</v>
          </cell>
        </row>
        <row r="149">
          <cell r="AY149">
            <v>0</v>
          </cell>
          <cell r="BA149" t="str">
            <v>CUBICO</v>
          </cell>
          <cell r="BD149">
            <v>0</v>
          </cell>
          <cell r="BF149" t="str">
            <v>CUBICO</v>
          </cell>
          <cell r="BJ149">
            <v>500</v>
          </cell>
          <cell r="BL149" t="str">
            <v>CUBICO</v>
          </cell>
          <cell r="BO149">
            <v>500</v>
          </cell>
          <cell r="BQ149" t="str">
            <v>CUBICO</v>
          </cell>
          <cell r="BY149" t="str">
            <v>CUBICO</v>
          </cell>
          <cell r="CB149">
            <v>0</v>
          </cell>
          <cell r="CD149" t="str">
            <v>CUBICO</v>
          </cell>
          <cell r="CH149">
            <v>1</v>
          </cell>
          <cell r="CJ149" t="str">
            <v>CUBICO</v>
          </cell>
          <cell r="CM149">
            <v>1</v>
          </cell>
          <cell r="CO149" t="str">
            <v>CUBICO</v>
          </cell>
        </row>
        <row r="150">
          <cell r="BA150" t="str">
            <v>UBICACIÓN PROPUESTA (DEPENDENCIA)</v>
          </cell>
          <cell r="BF150" t="str">
            <v>UBICACIÓN PROPUESTA (DEPENDENCIA)</v>
          </cell>
          <cell r="BL150" t="str">
            <v>UBICACIÓN PROPUESTA</v>
          </cell>
          <cell r="BQ150" t="str">
            <v>UBICACIÓN PROPUESTA</v>
          </cell>
          <cell r="BY150" t="str">
            <v>UBICACIÓN PROPUESTA (DEPENDENCIA)</v>
          </cell>
          <cell r="CD150" t="str">
            <v>UBICACIÓN PROPUESTA (DEPENDENCIA)</v>
          </cell>
          <cell r="CJ150" t="str">
            <v>UBICACIÓN PROPUESTA</v>
          </cell>
          <cell r="CO150" t="str">
            <v>UBICACIÓN PROPUESTA</v>
          </cell>
        </row>
        <row r="151">
          <cell r="AY151">
            <v>0</v>
          </cell>
          <cell r="BA151" t="str">
            <v>SUBTOTAL</v>
          </cell>
          <cell r="BD151">
            <v>0</v>
          </cell>
          <cell r="BF151" t="str">
            <v>SUBTOTAL</v>
          </cell>
          <cell r="BJ151">
            <v>0</v>
          </cell>
          <cell r="BL151" t="str">
            <v>SUBTOTAL</v>
          </cell>
          <cell r="BO151">
            <v>0</v>
          </cell>
          <cell r="BQ151" t="str">
            <v>SUBTOTAL</v>
          </cell>
          <cell r="BY151" t="str">
            <v>SUBTOTAL</v>
          </cell>
          <cell r="CB151">
            <v>0</v>
          </cell>
          <cell r="CD151" t="str">
            <v>SUBTOTAL</v>
          </cell>
          <cell r="CH151">
            <v>0</v>
          </cell>
          <cell r="CJ151" t="str">
            <v>SUBTOTAL</v>
          </cell>
          <cell r="CM151">
            <v>0</v>
          </cell>
          <cell r="CO151" t="str">
            <v>SUBTOTAL</v>
          </cell>
        </row>
        <row r="152">
          <cell r="BA152" t="str">
            <v>UBICACIÓN PROPUESTA (DEPENDENCIA)</v>
          </cell>
          <cell r="BF152" t="str">
            <v>UBICACIÓN PROPUESTA (DEPENDENCIA)</v>
          </cell>
          <cell r="BL152" t="str">
            <v>UBICACIÓN PROPUESTA</v>
          </cell>
          <cell r="BQ152" t="str">
            <v>UBICACIÓN PROPUESTA</v>
          </cell>
          <cell r="BY152" t="str">
            <v>UBICACIÓN PROPUESTA (DEPENDENCIA)</v>
          </cell>
          <cell r="CD152" t="str">
            <v>UBICACIÓN PROPUESTA (DEPENDENCIA)</v>
          </cell>
          <cell r="CJ152" t="str">
            <v>UBICACIÓN PROPUESTA</v>
          </cell>
          <cell r="CO152" t="str">
            <v>UBICACIÓN PROPUESTA</v>
          </cell>
        </row>
        <row r="153">
          <cell r="AY153">
            <v>0</v>
          </cell>
          <cell r="BA153" t="str">
            <v>LOCURAS</v>
          </cell>
          <cell r="BD153">
            <v>0</v>
          </cell>
          <cell r="BF153" t="str">
            <v>LOCURAS</v>
          </cell>
          <cell r="BJ153">
            <v>0</v>
          </cell>
          <cell r="BL153" t="str">
            <v>LOCURAS</v>
          </cell>
          <cell r="BO153">
            <v>0</v>
          </cell>
          <cell r="BQ153" t="str">
            <v>LOCURAS</v>
          </cell>
          <cell r="BY153" t="str">
            <v>LOCURAS</v>
          </cell>
          <cell r="CB153">
            <v>0</v>
          </cell>
          <cell r="CD153" t="str">
            <v>LOCURAS</v>
          </cell>
          <cell r="CH153">
            <v>0</v>
          </cell>
          <cell r="CJ153" t="str">
            <v>LOCURAS</v>
          </cell>
          <cell r="CM153">
            <v>0</v>
          </cell>
          <cell r="CO153" t="str">
            <v>LOCURAS</v>
          </cell>
        </row>
        <row r="154">
          <cell r="BA154" t="str">
            <v>UBICACIÓN PROPUESTA (DEPENDENCIA)</v>
          </cell>
          <cell r="BF154" t="str">
            <v>UBICACIÓN PROPUESTA (DEPENDENCIA)</v>
          </cell>
          <cell r="BL154" t="str">
            <v>UBICACIÓN PROPUESTA</v>
          </cell>
          <cell r="BQ154" t="str">
            <v>UBICACIÓN PROPUESTA</v>
          </cell>
          <cell r="BY154" t="str">
            <v>UBICACIÓN PROPUESTA (DEPENDENCIA)</v>
          </cell>
          <cell r="CD154" t="str">
            <v>UBICACIÓN PROPUESTA (DEPENDENCIA)</v>
          </cell>
          <cell r="CJ154" t="str">
            <v>UBICACIÓN PROPUESTA</v>
          </cell>
          <cell r="CO154" t="str">
            <v>UBICACIÓN PROPUESTA</v>
          </cell>
        </row>
        <row r="155">
          <cell r="AY155">
            <v>0</v>
          </cell>
          <cell r="BA155" t="str">
            <v>QUITO</v>
          </cell>
          <cell r="BD155">
            <v>0</v>
          </cell>
          <cell r="BF155" t="str">
            <v>QUITO</v>
          </cell>
          <cell r="BJ155">
            <v>500</v>
          </cell>
          <cell r="BL155" t="str">
            <v>QUITO</v>
          </cell>
          <cell r="BO155">
            <v>500</v>
          </cell>
          <cell r="BQ155" t="str">
            <v>QUITO</v>
          </cell>
          <cell r="BY155" t="str">
            <v>QUITO</v>
          </cell>
          <cell r="CB155">
            <v>0</v>
          </cell>
          <cell r="CD155" t="str">
            <v>QUITO</v>
          </cell>
          <cell r="CH155">
            <v>1</v>
          </cell>
          <cell r="CJ155" t="str">
            <v>QUITO</v>
          </cell>
          <cell r="CM155">
            <v>1</v>
          </cell>
          <cell r="CO155" t="str">
            <v>QUITO</v>
          </cell>
        </row>
        <row r="156">
          <cell r="BA156" t="str">
            <v>UBICACIÓN PROPUESTA (DEPENDENCIA)</v>
          </cell>
          <cell r="BF156" t="str">
            <v>UBICACIÓN PROPUESTA (DEPENDENCIA)</v>
          </cell>
          <cell r="BL156" t="str">
            <v>UBICACIÓN PROPUESTA</v>
          </cell>
          <cell r="BQ156" t="str">
            <v>UBICACIÓN PROPUESTA</v>
          </cell>
          <cell r="BY156" t="str">
            <v>UBICACIÓN PROPUESTA (DEPENDENCIA)</v>
          </cell>
          <cell r="CD156" t="str">
            <v>UBICACIÓN PROPUESTA (DEPENDENCIA)</v>
          </cell>
          <cell r="CJ156" t="str">
            <v>UBICACIÓN PROPUESTA</v>
          </cell>
          <cell r="CO156" t="str">
            <v>UBICACIÓN PROPUESTA</v>
          </cell>
        </row>
        <row r="157">
          <cell r="AY157">
            <v>0</v>
          </cell>
          <cell r="BA157" t="str">
            <v>TRES</v>
          </cell>
          <cell r="BD157">
            <v>0</v>
          </cell>
          <cell r="BF157" t="str">
            <v>TRES</v>
          </cell>
          <cell r="BJ157">
            <v>500</v>
          </cell>
          <cell r="BL157" t="str">
            <v>TRES</v>
          </cell>
          <cell r="BO157">
            <v>500</v>
          </cell>
          <cell r="BQ157" t="str">
            <v>TRES</v>
          </cell>
          <cell r="BY157" t="str">
            <v>TRES</v>
          </cell>
          <cell r="CB157">
            <v>0</v>
          </cell>
          <cell r="CD157" t="str">
            <v>TRES</v>
          </cell>
          <cell r="CH157">
            <v>1</v>
          </cell>
          <cell r="CJ157" t="str">
            <v>TRES</v>
          </cell>
          <cell r="CM157">
            <v>1</v>
          </cell>
          <cell r="CO157" t="str">
            <v>TRES</v>
          </cell>
        </row>
        <row r="158">
          <cell r="BA158" t="str">
            <v>UBICACIÓN PROPUESTA (DEPENDENCIA)</v>
          </cell>
          <cell r="BF158" t="str">
            <v>UBICACIÓN PROPUESTA (DEPENDENCIA)</v>
          </cell>
          <cell r="BL158" t="str">
            <v>UBICACIÓN PROPUESTA</v>
          </cell>
          <cell r="BQ158" t="str">
            <v>UBICACIÓN PROPUESTA</v>
          </cell>
          <cell r="BY158" t="str">
            <v>UBICACIÓN PROPUESTA (DEPENDENCIA)</v>
          </cell>
          <cell r="CD158" t="str">
            <v>UBICACIÓN PROPUESTA (DEPENDENCIA)</v>
          </cell>
          <cell r="CJ158" t="str">
            <v>UBICACIÓN PROPUESTA</v>
          </cell>
          <cell r="CO158" t="str">
            <v>UBICACIÓN PROPUESTA</v>
          </cell>
        </row>
        <row r="159">
          <cell r="AY159">
            <v>0</v>
          </cell>
          <cell r="BA159" t="str">
            <v>MILAGRO</v>
          </cell>
          <cell r="BD159">
            <v>0</v>
          </cell>
          <cell r="BF159" t="str">
            <v>MILAGRO</v>
          </cell>
          <cell r="BJ159">
            <v>500</v>
          </cell>
          <cell r="BL159" t="str">
            <v>MILAGRO</v>
          </cell>
          <cell r="BO159">
            <v>500</v>
          </cell>
          <cell r="BQ159" t="str">
            <v>MILAGRO</v>
          </cell>
          <cell r="BY159" t="str">
            <v>MILAGRO</v>
          </cell>
          <cell r="CB159">
            <v>0</v>
          </cell>
          <cell r="CD159" t="str">
            <v>MILAGRO</v>
          </cell>
          <cell r="CH159">
            <v>1</v>
          </cell>
          <cell r="CJ159" t="str">
            <v>MILAGRO</v>
          </cell>
          <cell r="CM159">
            <v>1</v>
          </cell>
          <cell r="CO159" t="str">
            <v>MILAGRO</v>
          </cell>
        </row>
        <row r="160">
          <cell r="BA160" t="str">
            <v>UBICACIÓN PROPUESTA (DEPENDENCIA)</v>
          </cell>
          <cell r="BF160" t="str">
            <v>UBICACIÓN PROPUESTA (DEPENDENCIA)</v>
          </cell>
          <cell r="BL160" t="str">
            <v>UBICACIÓN PROPUESTA</v>
          </cell>
          <cell r="BQ160" t="str">
            <v>UBICACIÓN PROPUESTA</v>
          </cell>
          <cell r="BY160" t="str">
            <v>UBICACIÓN PROPUESTA (DEPENDENCIA)</v>
          </cell>
          <cell r="CD160" t="str">
            <v>UBICACIÓN PROPUESTA (DEPENDENCIA)</v>
          </cell>
          <cell r="CJ160" t="str">
            <v>UBICACIÓN PROPUESTA</v>
          </cell>
          <cell r="CO160" t="str">
            <v>UBICACIÓN PROPUESTA</v>
          </cell>
        </row>
        <row r="161">
          <cell r="AY161">
            <v>0</v>
          </cell>
          <cell r="BA161" t="str">
            <v>CUATRO</v>
          </cell>
          <cell r="BD161">
            <v>0</v>
          </cell>
          <cell r="BF161" t="str">
            <v>CUATRO</v>
          </cell>
          <cell r="BJ161">
            <v>500</v>
          </cell>
          <cell r="BL161" t="str">
            <v>CUATRO</v>
          </cell>
          <cell r="BO161">
            <v>500</v>
          </cell>
          <cell r="BQ161" t="str">
            <v>CUATRO</v>
          </cell>
          <cell r="BY161" t="str">
            <v>CUATRO</v>
          </cell>
          <cell r="CB161">
            <v>0</v>
          </cell>
          <cell r="CD161" t="str">
            <v>CUATRO</v>
          </cell>
          <cell r="CH161">
            <v>1</v>
          </cell>
          <cell r="CJ161" t="str">
            <v>CUATRO</v>
          </cell>
          <cell r="CM161">
            <v>1</v>
          </cell>
          <cell r="CO161" t="str">
            <v>CUATRO</v>
          </cell>
        </row>
        <row r="162">
          <cell r="BA162" t="str">
            <v>UBICACIÓN PROPUESTA (DEPENDENCIA)</v>
          </cell>
          <cell r="BF162" t="str">
            <v>UBICACIÓN PROPUESTA (DEPENDENCIA)</v>
          </cell>
          <cell r="BL162" t="str">
            <v>UBICACIÓN PROPUESTA</v>
          </cell>
          <cell r="BQ162" t="str">
            <v>UBICACIÓN PROPUESTA</v>
          </cell>
          <cell r="BY162" t="str">
            <v>UBICACIÓN PROPUESTA (DEPENDENCIA)</v>
          </cell>
          <cell r="CD162" t="str">
            <v>UBICACIÓN PROPUESTA (DEPENDENCIA)</v>
          </cell>
          <cell r="CJ162" t="str">
            <v>UBICACIÓN PROPUESTA</v>
          </cell>
          <cell r="CO162" t="str">
            <v>UBICACIÓN PROPUESTA</v>
          </cell>
        </row>
        <row r="163">
          <cell r="AY163">
            <v>0</v>
          </cell>
          <cell r="BA163" t="str">
            <v>AJA</v>
          </cell>
          <cell r="BD163">
            <v>0</v>
          </cell>
          <cell r="BF163" t="str">
            <v>AJA</v>
          </cell>
          <cell r="BJ163">
            <v>500</v>
          </cell>
          <cell r="BL163" t="str">
            <v>AJA</v>
          </cell>
          <cell r="BO163">
            <v>500</v>
          </cell>
          <cell r="BQ163" t="str">
            <v>AJA</v>
          </cell>
          <cell r="BY163" t="str">
            <v>AJA</v>
          </cell>
          <cell r="CB163">
            <v>0</v>
          </cell>
          <cell r="CD163" t="str">
            <v>AJA</v>
          </cell>
          <cell r="CH163">
            <v>1</v>
          </cell>
          <cell r="CJ163" t="str">
            <v>AJA</v>
          </cell>
          <cell r="CM163">
            <v>1</v>
          </cell>
          <cell r="CO163" t="str">
            <v>AJA</v>
          </cell>
        </row>
        <row r="164">
          <cell r="BA164" t="str">
            <v>UBICACIÓN PROPUESTA (DEPENDENCIA)</v>
          </cell>
          <cell r="BF164" t="str">
            <v>UBICACIÓN PROPUESTA (DEPENDENCIA)</v>
          </cell>
          <cell r="BL164" t="str">
            <v>UBICACIÓN PROPUESTA</v>
          </cell>
          <cell r="BQ164" t="str">
            <v>UBICACIÓN PROPUESTA</v>
          </cell>
          <cell r="BY164" t="str">
            <v>UBICACIÓN PROPUESTA (DEPENDENCIA)</v>
          </cell>
          <cell r="CD164" t="str">
            <v>UBICACIÓN PROPUESTA (DEPENDENCIA)</v>
          </cell>
          <cell r="CJ164" t="str">
            <v>UBICACIÓN PROPUESTA</v>
          </cell>
          <cell r="CO164" t="str">
            <v>UBICACIÓN PROPUESTA</v>
          </cell>
        </row>
        <row r="165">
          <cell r="AY165">
            <v>0</v>
          </cell>
          <cell r="BA165">
            <v>0</v>
          </cell>
          <cell r="BD165">
            <v>0</v>
          </cell>
          <cell r="BF165">
            <v>0</v>
          </cell>
          <cell r="BJ165">
            <v>0</v>
          </cell>
          <cell r="BL165">
            <v>0</v>
          </cell>
          <cell r="BO165">
            <v>0</v>
          </cell>
          <cell r="BQ165">
            <v>0</v>
          </cell>
          <cell r="BY165">
            <v>0</v>
          </cell>
          <cell r="CB165">
            <v>0</v>
          </cell>
          <cell r="CD165">
            <v>0</v>
          </cell>
          <cell r="CH165">
            <v>0</v>
          </cell>
          <cell r="CJ165">
            <v>0</v>
          </cell>
          <cell r="CM165">
            <v>0</v>
          </cell>
          <cell r="CO165">
            <v>0</v>
          </cell>
        </row>
        <row r="166">
          <cell r="BA166" t="str">
            <v>UBICACIÓN PROPUESTA (DEPENDENCIA)</v>
          </cell>
          <cell r="BF166" t="str">
            <v>UBICACIÓN PROPUESTA (DEPENDENCIA)</v>
          </cell>
          <cell r="BL166" t="str">
            <v>UBICACIÓN PROPUESTA</v>
          </cell>
          <cell r="BQ166" t="str">
            <v>UBICACIÓN PROPUESTA</v>
          </cell>
          <cell r="BY166" t="str">
            <v>UBICACIÓN PROPUESTA (DEPENDENCIA)</v>
          </cell>
          <cell r="CD166" t="str">
            <v>UBICACIÓN PROPUESTA (DEPENDENCIA)</v>
          </cell>
          <cell r="CJ166" t="str">
            <v>UBICACIÓN PROPUESTA</v>
          </cell>
          <cell r="CO166" t="str">
            <v>UBICACIÓN PROPUESTA</v>
          </cell>
        </row>
        <row r="167">
          <cell r="AY167">
            <v>0</v>
          </cell>
          <cell r="BA167" t="str">
            <v>SUBTOTAL</v>
          </cell>
          <cell r="BD167">
            <v>0</v>
          </cell>
          <cell r="BF167" t="str">
            <v>SUBTOTAL</v>
          </cell>
          <cell r="BJ167">
            <v>0</v>
          </cell>
          <cell r="BL167" t="str">
            <v>SUBTOTAL</v>
          </cell>
          <cell r="BO167">
            <v>0</v>
          </cell>
          <cell r="BQ167" t="str">
            <v>SUBTOTAL</v>
          </cell>
          <cell r="BY167" t="str">
            <v>SUBTOTAL</v>
          </cell>
          <cell r="CB167">
            <v>0</v>
          </cell>
          <cell r="CD167" t="str">
            <v>SUBTOTAL</v>
          </cell>
          <cell r="CH167">
            <v>0</v>
          </cell>
          <cell r="CJ167" t="str">
            <v>SUBTOTAL</v>
          </cell>
          <cell r="CM167">
            <v>0</v>
          </cell>
          <cell r="CO167" t="str">
            <v>SUBTOTAL</v>
          </cell>
        </row>
        <row r="168">
          <cell r="BA168" t="str">
            <v>UBICACIÓN PROPUESTA (DEPENDENCIA)</v>
          </cell>
          <cell r="BF168" t="str">
            <v>UBICACIÓN PROPUESTA (DEPENDENCIA)</v>
          </cell>
          <cell r="BL168" t="str">
            <v>UBICACIÓN PROPUESTA</v>
          </cell>
          <cell r="BQ168" t="str">
            <v>UBICACIÓN PROPUESTA</v>
          </cell>
          <cell r="BY168" t="str">
            <v>UBICACIÓN PROPUESTA (DEPENDENCIA)</v>
          </cell>
          <cell r="CD168" t="str">
            <v>UBICACIÓN PROPUESTA (DEPENDENCIA)</v>
          </cell>
          <cell r="CJ168" t="str">
            <v>UBICACIÓN PROPUESTA</v>
          </cell>
          <cell r="CO168" t="str">
            <v>UBICACIÓN PROPUESTA</v>
          </cell>
        </row>
        <row r="169">
          <cell r="AY169">
            <v>0</v>
          </cell>
          <cell r="BA169">
            <v>0</v>
          </cell>
          <cell r="BD169">
            <v>0</v>
          </cell>
          <cell r="BF169">
            <v>0</v>
          </cell>
          <cell r="BJ169">
            <v>0</v>
          </cell>
          <cell r="BL169">
            <v>0</v>
          </cell>
          <cell r="BO169">
            <v>0</v>
          </cell>
          <cell r="BQ169">
            <v>0</v>
          </cell>
          <cell r="BY169">
            <v>0</v>
          </cell>
          <cell r="CB169">
            <v>0</v>
          </cell>
          <cell r="CD169">
            <v>0</v>
          </cell>
          <cell r="CH169">
            <v>0</v>
          </cell>
          <cell r="CJ169">
            <v>0</v>
          </cell>
          <cell r="CM169">
            <v>0</v>
          </cell>
          <cell r="CO169">
            <v>0</v>
          </cell>
        </row>
        <row r="170">
          <cell r="BA170" t="str">
            <v>UBICACIÓN PROPUESTA (DEPENDENCIA)</v>
          </cell>
          <cell r="BF170" t="str">
            <v>UBICACIÓN PROPUESTA (DEPENDENCIA)</v>
          </cell>
          <cell r="BL170" t="str">
            <v>UBICACIÓN PROPUESTA</v>
          </cell>
          <cell r="BQ170" t="str">
            <v>UBICACIÓN PROPUESTA</v>
          </cell>
          <cell r="BY170" t="str">
            <v>UBICACIÓN PROPUESTA (DEPENDENCIA)</v>
          </cell>
          <cell r="CD170" t="str">
            <v>UBICACIÓN PROPUESTA (DEPENDENCIA)</v>
          </cell>
          <cell r="CJ170" t="str">
            <v>UBICACIÓN PROPUESTA</v>
          </cell>
          <cell r="CO170" t="str">
            <v>UBICACIÓN PROPUESTA</v>
          </cell>
        </row>
        <row r="171">
          <cell r="AY171">
            <v>0</v>
          </cell>
          <cell r="BA171">
            <v>0</v>
          </cell>
          <cell r="BD171">
            <v>0</v>
          </cell>
          <cell r="BF171">
            <v>0</v>
          </cell>
          <cell r="BJ171">
            <v>0</v>
          </cell>
          <cell r="BL171">
            <v>0</v>
          </cell>
          <cell r="BO171">
            <v>0</v>
          </cell>
          <cell r="BQ171">
            <v>0</v>
          </cell>
          <cell r="BY171">
            <v>0</v>
          </cell>
          <cell r="CB171">
            <v>0</v>
          </cell>
          <cell r="CD171">
            <v>0</v>
          </cell>
          <cell r="CH171">
            <v>0</v>
          </cell>
          <cell r="CJ171">
            <v>0</v>
          </cell>
          <cell r="CM171">
            <v>0</v>
          </cell>
          <cell r="CO171">
            <v>0</v>
          </cell>
        </row>
        <row r="172">
          <cell r="BA172" t="str">
            <v>UBICACIÓN PROPUESTA (DEPENDENCIA)</v>
          </cell>
          <cell r="BF172" t="str">
            <v>UBICACIÓN PROPUESTA (DEPENDENCIA)</v>
          </cell>
          <cell r="BL172" t="str">
            <v>UBICACIÓN PROPUESTA</v>
          </cell>
          <cell r="BQ172" t="str">
            <v>UBICACIÓN PROPUESTA</v>
          </cell>
          <cell r="BY172" t="str">
            <v>UBICACIÓN PROPUESTA (DEPENDENCIA)</v>
          </cell>
          <cell r="CD172" t="str">
            <v>UBICACIÓN PROPUESTA (DEPENDENCIA)</v>
          </cell>
          <cell r="CJ172" t="str">
            <v>UBICACIÓN PROPUESTA</v>
          </cell>
          <cell r="CO172" t="str">
            <v>UBICACIÓN PROPUESTA</v>
          </cell>
        </row>
        <row r="173">
          <cell r="AY173">
            <v>0</v>
          </cell>
          <cell r="BA173" t="str">
            <v>DIRECCION DE TURISMO</v>
          </cell>
          <cell r="BD173">
            <v>0</v>
          </cell>
          <cell r="BF173" t="str">
            <v>DIRECCION DE TURISMO</v>
          </cell>
          <cell r="BJ173">
            <v>0</v>
          </cell>
          <cell r="BL173" t="str">
            <v>DIRECCION DE TURISMO</v>
          </cell>
          <cell r="BO173">
            <v>0</v>
          </cell>
          <cell r="BQ173" t="str">
            <v>DIRECCION DE TURISMO</v>
          </cell>
          <cell r="BY173" t="str">
            <v>DIRECCION DE TURISMO</v>
          </cell>
          <cell r="CB173">
            <v>0</v>
          </cell>
          <cell r="CD173" t="str">
            <v>DIRECCION DE TURISMO</v>
          </cell>
          <cell r="CH173">
            <v>0</v>
          </cell>
          <cell r="CJ173" t="str">
            <v>DIRECCION DE TURISMO</v>
          </cell>
          <cell r="CM173">
            <v>0</v>
          </cell>
          <cell r="CO173" t="str">
            <v>DIRECCION DE TURISMO</v>
          </cell>
        </row>
        <row r="174">
          <cell r="BA174" t="str">
            <v>UBICACIÓN PROPUESTA (DEPENDENCIA)</v>
          </cell>
          <cell r="BF174" t="str">
            <v>UBICACIÓN PROPUESTA (DEPENDENCIA)</v>
          </cell>
          <cell r="BL174" t="str">
            <v>UBICACIÓN PROPUESTA</v>
          </cell>
          <cell r="BQ174" t="str">
            <v>UBICACIÓN PROPUESTA</v>
          </cell>
          <cell r="BY174" t="str">
            <v>UBICACIÓN PROPUESTA (DEPENDENCIA)</v>
          </cell>
          <cell r="CD174" t="str">
            <v>UBICACIÓN PROPUESTA (DEPENDENCIA)</v>
          </cell>
          <cell r="CJ174" t="str">
            <v>UBICACIÓN PROPUESTA</v>
          </cell>
          <cell r="CO174" t="str">
            <v>UBICACIÓN PROPUESTA</v>
          </cell>
        </row>
        <row r="175">
          <cell r="AY175">
            <v>0</v>
          </cell>
          <cell r="BA175" t="str">
            <v>PLAYAS</v>
          </cell>
          <cell r="BD175">
            <v>0</v>
          </cell>
          <cell r="BF175" t="str">
            <v>PLAYAS</v>
          </cell>
          <cell r="BJ175">
            <v>500</v>
          </cell>
          <cell r="BL175" t="str">
            <v>PLAYAS</v>
          </cell>
          <cell r="BO175">
            <v>500</v>
          </cell>
          <cell r="BQ175" t="str">
            <v>PLAYAS</v>
          </cell>
          <cell r="BY175" t="str">
            <v>PLAYAS</v>
          </cell>
          <cell r="CB175">
            <v>0</v>
          </cell>
          <cell r="CD175" t="str">
            <v>PLAYAS</v>
          </cell>
          <cell r="CH175">
            <v>1</v>
          </cell>
          <cell r="CJ175" t="str">
            <v>PLAYAS</v>
          </cell>
          <cell r="CM175">
            <v>1</v>
          </cell>
          <cell r="CO175" t="str">
            <v>PLAYAS</v>
          </cell>
        </row>
        <row r="176">
          <cell r="BA176" t="str">
            <v>UBICACIÓN PROPUESTA (DEPENDENCIA)</v>
          </cell>
          <cell r="BF176" t="str">
            <v>UBICACIÓN PROPUESTA (DEPENDENCIA)</v>
          </cell>
          <cell r="BL176" t="str">
            <v>UBICACIÓN PROPUESTA</v>
          </cell>
          <cell r="BQ176" t="str">
            <v>UBICACIÓN PROPUESTA</v>
          </cell>
          <cell r="BY176" t="str">
            <v>UBICACIÓN PROPUESTA (DEPENDENCIA)</v>
          </cell>
          <cell r="CD176" t="str">
            <v>UBICACIÓN PROPUESTA (DEPENDENCIA)</v>
          </cell>
          <cell r="CJ176" t="str">
            <v>UBICACIÓN PROPUESTA</v>
          </cell>
          <cell r="CO176" t="str">
            <v>UBICACIÓN PROPUESTA</v>
          </cell>
        </row>
        <row r="177">
          <cell r="AY177">
            <v>0</v>
          </cell>
          <cell r="BA177" t="str">
            <v>RINCON</v>
          </cell>
          <cell r="BD177">
            <v>0</v>
          </cell>
          <cell r="BF177" t="str">
            <v>RINCON</v>
          </cell>
          <cell r="BJ177">
            <v>500</v>
          </cell>
          <cell r="BL177" t="str">
            <v>RINCON</v>
          </cell>
          <cell r="BO177">
            <v>500</v>
          </cell>
          <cell r="BQ177" t="str">
            <v>RINCON</v>
          </cell>
          <cell r="BY177" t="str">
            <v>RINCON</v>
          </cell>
          <cell r="CB177">
            <v>0</v>
          </cell>
          <cell r="CD177" t="str">
            <v>RINCON</v>
          </cell>
          <cell r="CH177">
            <v>1</v>
          </cell>
          <cell r="CJ177" t="str">
            <v>RINCON</v>
          </cell>
          <cell r="CM177">
            <v>1</v>
          </cell>
          <cell r="CO177" t="str">
            <v>RINCON</v>
          </cell>
        </row>
        <row r="178">
          <cell r="BA178" t="str">
            <v>UBICACIÓN PROPUESTA (DEPENDENCIA)</v>
          </cell>
          <cell r="BF178" t="str">
            <v>UBICACIÓN PROPUESTA (DEPENDENCIA)</v>
          </cell>
          <cell r="BL178" t="str">
            <v>UBICACIÓN PROPUESTA</v>
          </cell>
          <cell r="BQ178" t="str">
            <v>UBICACIÓN PROPUESTA</v>
          </cell>
          <cell r="BY178" t="str">
            <v>UBICACIÓN PROPUESTA (DEPENDENCIA)</v>
          </cell>
          <cell r="CD178" t="str">
            <v>UBICACIÓN PROPUESTA (DEPENDENCIA)</v>
          </cell>
          <cell r="CJ178" t="str">
            <v>UBICACIÓN PROPUESTA</v>
          </cell>
          <cell r="CO178" t="str">
            <v>UBICACIÓN PROPUESTA</v>
          </cell>
        </row>
        <row r="179">
          <cell r="AY179">
            <v>0</v>
          </cell>
          <cell r="BA179" t="str">
            <v>BELLO</v>
          </cell>
          <cell r="BD179">
            <v>0</v>
          </cell>
          <cell r="BF179" t="str">
            <v>BELLO</v>
          </cell>
          <cell r="BJ179">
            <v>500</v>
          </cell>
          <cell r="BL179" t="str">
            <v>BELLO</v>
          </cell>
          <cell r="BO179">
            <v>500</v>
          </cell>
          <cell r="BQ179" t="str">
            <v>BELLO</v>
          </cell>
          <cell r="BY179" t="str">
            <v>BELLO</v>
          </cell>
          <cell r="CB179">
            <v>0</v>
          </cell>
          <cell r="CD179" t="str">
            <v>BELLO</v>
          </cell>
          <cell r="CH179">
            <v>1</v>
          </cell>
          <cell r="CJ179" t="str">
            <v>BELLO</v>
          </cell>
          <cell r="CM179">
            <v>1</v>
          </cell>
          <cell r="CO179" t="str">
            <v>BELLO</v>
          </cell>
        </row>
        <row r="180">
          <cell r="BA180" t="str">
            <v>UBICACIÓN PROPUESTA (DEPENDENCIA)</v>
          </cell>
          <cell r="BF180" t="str">
            <v>UBICACIÓN PROPUESTA (DEPENDENCIA)</v>
          </cell>
          <cell r="BL180" t="str">
            <v>UBICACIÓN PROPUESTA</v>
          </cell>
          <cell r="BQ180" t="str">
            <v>UBICACIÓN PROPUESTA</v>
          </cell>
          <cell r="BY180" t="str">
            <v>UBICACIÓN PROPUESTA (DEPENDENCIA)</v>
          </cell>
          <cell r="CD180" t="str">
            <v>UBICACIÓN PROPUESTA (DEPENDENCIA)</v>
          </cell>
          <cell r="CJ180" t="str">
            <v>UBICACIÓN PROPUESTA</v>
          </cell>
          <cell r="CO180" t="str">
            <v>UBICACIÓN PROPUESTA</v>
          </cell>
        </row>
        <row r="181">
          <cell r="AY181">
            <v>0</v>
          </cell>
          <cell r="BA181" t="str">
            <v>MAS</v>
          </cell>
          <cell r="BD181">
            <v>0</v>
          </cell>
          <cell r="BF181" t="str">
            <v>MAS</v>
          </cell>
          <cell r="BJ181">
            <v>500</v>
          </cell>
          <cell r="BL181" t="str">
            <v>MAS</v>
          </cell>
          <cell r="BO181">
            <v>500</v>
          </cell>
          <cell r="BQ181" t="str">
            <v>MAS</v>
          </cell>
          <cell r="BY181" t="str">
            <v>MAS</v>
          </cell>
          <cell r="CB181">
            <v>0</v>
          </cell>
          <cell r="CD181" t="str">
            <v>MAS</v>
          </cell>
          <cell r="CH181">
            <v>1</v>
          </cell>
          <cell r="CJ181" t="str">
            <v>MAS</v>
          </cell>
          <cell r="CM181">
            <v>1</v>
          </cell>
          <cell r="CO181" t="str">
            <v>MAS</v>
          </cell>
        </row>
        <row r="182">
          <cell r="BA182" t="str">
            <v>UBICACIÓN PROPUESTA (DEPENDENCIA)</v>
          </cell>
          <cell r="BF182" t="str">
            <v>UBICACIÓN PROPUESTA (DEPENDENCIA)</v>
          </cell>
          <cell r="BL182" t="str">
            <v>UBICACIÓN PROPUESTA</v>
          </cell>
          <cell r="BQ182" t="str">
            <v>UBICACIÓN PROPUESTA</v>
          </cell>
          <cell r="BY182" t="str">
            <v>UBICACIÓN PROPUESTA (DEPENDENCIA)</v>
          </cell>
          <cell r="CD182" t="str">
            <v>UBICACIÓN PROPUESTA (DEPENDENCIA)</v>
          </cell>
          <cell r="CJ182" t="str">
            <v>UBICACIÓN PROPUESTA</v>
          </cell>
          <cell r="CO182" t="str">
            <v>UBICACIÓN PROPUESTA</v>
          </cell>
        </row>
        <row r="183">
          <cell r="AY183">
            <v>0</v>
          </cell>
          <cell r="BA183" t="str">
            <v>MISION</v>
          </cell>
          <cell r="BD183">
            <v>0</v>
          </cell>
          <cell r="BF183" t="str">
            <v>MISION</v>
          </cell>
          <cell r="BJ183">
            <v>500</v>
          </cell>
          <cell r="BL183" t="str">
            <v>MISION</v>
          </cell>
          <cell r="BO183">
            <v>500</v>
          </cell>
          <cell r="BQ183" t="str">
            <v>MISION</v>
          </cell>
          <cell r="BY183" t="str">
            <v>MISION</v>
          </cell>
          <cell r="CB183">
            <v>0</v>
          </cell>
          <cell r="CD183" t="str">
            <v>MISION</v>
          </cell>
          <cell r="CH183">
            <v>1</v>
          </cell>
          <cell r="CJ183" t="str">
            <v>MISION</v>
          </cell>
          <cell r="CM183">
            <v>1</v>
          </cell>
          <cell r="CO183" t="str">
            <v>MISION</v>
          </cell>
        </row>
        <row r="184">
          <cell r="BA184" t="str">
            <v>UBICACIÓN PROPUESTA (DEPENDENCIA)</v>
          </cell>
          <cell r="BF184" t="str">
            <v>UBICACIÓN PROPUESTA (DEPENDENCIA)</v>
          </cell>
          <cell r="BL184" t="str">
            <v>UBICACIÓN PROPUESTA</v>
          </cell>
          <cell r="BQ184" t="str">
            <v>UBICACIÓN PROPUESTA</v>
          </cell>
          <cell r="BY184" t="str">
            <v>UBICACIÓN PROPUESTA (DEPENDENCIA)</v>
          </cell>
          <cell r="CD184" t="str">
            <v>UBICACIÓN PROPUESTA (DEPENDENCIA)</v>
          </cell>
          <cell r="CJ184" t="str">
            <v>UBICACIÓN PROPUESTA</v>
          </cell>
          <cell r="CO184" t="str">
            <v>UBICACIÓN PROPUESTA</v>
          </cell>
        </row>
        <row r="185">
          <cell r="AY185">
            <v>0</v>
          </cell>
          <cell r="BA185" t="str">
            <v>SUBTOTAL</v>
          </cell>
          <cell r="BD185">
            <v>0</v>
          </cell>
          <cell r="BF185" t="str">
            <v>SUBTOTAL</v>
          </cell>
          <cell r="BJ185">
            <v>0</v>
          </cell>
          <cell r="BL185" t="str">
            <v>SUBTOTAL</v>
          </cell>
          <cell r="BO185">
            <v>0</v>
          </cell>
          <cell r="BQ185" t="str">
            <v>SUBTOTAL</v>
          </cell>
          <cell r="BY185" t="str">
            <v>SUBTOTAL</v>
          </cell>
          <cell r="CB185">
            <v>0</v>
          </cell>
          <cell r="CD185" t="str">
            <v>SUBTOTAL</v>
          </cell>
          <cell r="CH185">
            <v>0</v>
          </cell>
          <cell r="CJ185" t="str">
            <v>SUBTOTAL</v>
          </cell>
          <cell r="CM185">
            <v>0</v>
          </cell>
          <cell r="CO185" t="str">
            <v>SUBTOTAL</v>
          </cell>
        </row>
        <row r="186">
          <cell r="BA186" t="str">
            <v>UBICACIÓN PROPUESTA (DEPENDENCIA)</v>
          </cell>
          <cell r="BF186" t="str">
            <v>UBICACIÓN PROPUESTA (DEPENDENCIA)</v>
          </cell>
          <cell r="BL186" t="str">
            <v>UBICACIÓN PROPUESTA</v>
          </cell>
          <cell r="BQ186" t="str">
            <v>UBICACIÓN PROPUESTA</v>
          </cell>
          <cell r="BY186" t="str">
            <v>UBICACIÓN PROPUESTA (DEPENDENCIA)</v>
          </cell>
          <cell r="CD186" t="str">
            <v>UBICACIÓN PROPUESTA (DEPENDENCIA)</v>
          </cell>
          <cell r="CJ186" t="str">
            <v>UBICACIÓN PROPUESTA</v>
          </cell>
          <cell r="CO186" t="str">
            <v>UBICACIÓN PROPUESTA</v>
          </cell>
        </row>
        <row r="187">
          <cell r="AY187">
            <v>0</v>
          </cell>
          <cell r="BA187" t="str">
            <v>CONTROL DE GESTION</v>
          </cell>
          <cell r="BD187">
            <v>0</v>
          </cell>
          <cell r="BF187" t="str">
            <v>CONTROL DE GESTION</v>
          </cell>
          <cell r="BJ187">
            <v>0</v>
          </cell>
          <cell r="BL187" t="str">
            <v>CONTROL DE GESTION</v>
          </cell>
          <cell r="BO187">
            <v>0</v>
          </cell>
          <cell r="BQ187" t="str">
            <v>CONTROL DE GESTION</v>
          </cell>
          <cell r="BY187" t="str">
            <v>CONTROL DE GESTION</v>
          </cell>
          <cell r="CB187">
            <v>0</v>
          </cell>
          <cell r="CD187" t="str">
            <v>CONTROL DE GESTION</v>
          </cell>
          <cell r="CH187">
            <v>0</v>
          </cell>
          <cell r="CJ187" t="str">
            <v>CONTROL DE GESTION</v>
          </cell>
          <cell r="CM187">
            <v>0</v>
          </cell>
          <cell r="CO187" t="str">
            <v>CONTROL DE GESTION</v>
          </cell>
        </row>
        <row r="188">
          <cell r="BA188" t="str">
            <v>UBICACIÓN PROPUESTA (DEPENDENCIA)</v>
          </cell>
          <cell r="BF188" t="str">
            <v>UBICACIÓN PROPUESTA (DEPENDENCIA)</v>
          </cell>
          <cell r="BL188" t="str">
            <v>UBICACIÓN PROPUESTA</v>
          </cell>
          <cell r="BQ188" t="str">
            <v>UBICACIÓN PROPUESTA</v>
          </cell>
          <cell r="BY188" t="str">
            <v>UBICACIÓN PROPUESTA (DEPENDENCIA)</v>
          </cell>
          <cell r="CD188" t="str">
            <v>UBICACIÓN PROPUESTA (DEPENDENCIA)</v>
          </cell>
          <cell r="CJ188" t="str">
            <v>UBICACIÓN PROPUESTA</v>
          </cell>
          <cell r="CO188" t="str">
            <v>UBICACIÓN PROPUESTA</v>
          </cell>
        </row>
        <row r="189">
          <cell r="AY189">
            <v>0</v>
          </cell>
          <cell r="BA189" t="str">
            <v>CONTROL</v>
          </cell>
          <cell r="BD189">
            <v>0</v>
          </cell>
          <cell r="BF189" t="str">
            <v>CONTROL</v>
          </cell>
          <cell r="BJ189">
            <v>500</v>
          </cell>
          <cell r="BL189" t="str">
            <v>CONTROL</v>
          </cell>
          <cell r="BO189">
            <v>500</v>
          </cell>
          <cell r="BQ189" t="str">
            <v>CONTROL</v>
          </cell>
          <cell r="BY189" t="str">
            <v>CONTROL</v>
          </cell>
          <cell r="CB189">
            <v>0</v>
          </cell>
          <cell r="CD189" t="str">
            <v>CONTROL</v>
          </cell>
          <cell r="CH189">
            <v>1</v>
          </cell>
          <cell r="CJ189" t="str">
            <v>CONTROL</v>
          </cell>
          <cell r="CM189">
            <v>1</v>
          </cell>
          <cell r="CO189" t="str">
            <v>CONTROL</v>
          </cell>
        </row>
        <row r="190">
          <cell r="BA190" t="str">
            <v>UBICACIÓN PROPUESTA (DEPENDENCIA)</v>
          </cell>
          <cell r="BF190" t="str">
            <v>UBICACIÓN PROPUESTA (DEPENDENCIA)</v>
          </cell>
          <cell r="BL190" t="str">
            <v>UBICACIÓN PROPUESTA</v>
          </cell>
          <cell r="BQ190" t="str">
            <v>UBICACIÓN PROPUESTA</v>
          </cell>
          <cell r="BY190" t="str">
            <v>UBICACIÓN PROPUESTA (DEPENDENCIA)</v>
          </cell>
          <cell r="CD190" t="str">
            <v>UBICACIÓN PROPUESTA (DEPENDENCIA)</v>
          </cell>
          <cell r="CJ190" t="str">
            <v>UBICACIÓN PROPUESTA</v>
          </cell>
          <cell r="CO190" t="str">
            <v>UBICACIÓN PROPUESTA</v>
          </cell>
        </row>
        <row r="191">
          <cell r="AY191">
            <v>0</v>
          </cell>
          <cell r="BA191" t="str">
            <v>GESTION</v>
          </cell>
          <cell r="BD191">
            <v>0</v>
          </cell>
          <cell r="BF191" t="str">
            <v>GESTION</v>
          </cell>
          <cell r="BJ191">
            <v>500</v>
          </cell>
          <cell r="BL191" t="str">
            <v>GESTION</v>
          </cell>
          <cell r="BO191">
            <v>500</v>
          </cell>
          <cell r="BQ191" t="str">
            <v>GESTION</v>
          </cell>
          <cell r="BY191" t="str">
            <v>GESTION</v>
          </cell>
          <cell r="CB191">
            <v>0</v>
          </cell>
          <cell r="CD191" t="str">
            <v>GESTION</v>
          </cell>
          <cell r="CH191">
            <v>1</v>
          </cell>
          <cell r="CJ191" t="str">
            <v>GESTION</v>
          </cell>
          <cell r="CM191">
            <v>1</v>
          </cell>
          <cell r="CO191" t="str">
            <v>GESTION</v>
          </cell>
        </row>
        <row r="192">
          <cell r="BA192" t="str">
            <v>UBICACIÓN PROPUESTA (DEPENDENCIA)</v>
          </cell>
          <cell r="BF192" t="str">
            <v>UBICACIÓN PROPUESTA (DEPENDENCIA)</v>
          </cell>
          <cell r="BL192" t="str">
            <v>UBICACIÓN PROPUESTA</v>
          </cell>
          <cell r="BQ192" t="str">
            <v>UBICACIÓN PROPUESTA</v>
          </cell>
          <cell r="BY192" t="str">
            <v>UBICACIÓN PROPUESTA (DEPENDENCIA)</v>
          </cell>
          <cell r="CD192" t="str">
            <v>UBICACIÓN PROPUESTA (DEPENDENCIA)</v>
          </cell>
          <cell r="CJ192" t="str">
            <v>UBICACIÓN PROPUESTA</v>
          </cell>
          <cell r="CO192" t="str">
            <v>UBICACIÓN PROPUESTA</v>
          </cell>
        </row>
        <row r="193">
          <cell r="AY193">
            <v>0</v>
          </cell>
          <cell r="BA193" t="str">
            <v>FISCALIZACION</v>
          </cell>
          <cell r="BD193">
            <v>0</v>
          </cell>
          <cell r="BF193" t="str">
            <v>FISCALIZACION</v>
          </cell>
          <cell r="BJ193">
            <v>500</v>
          </cell>
          <cell r="BL193" t="str">
            <v>FISCALIZACION</v>
          </cell>
          <cell r="BO193">
            <v>500</v>
          </cell>
          <cell r="BQ193" t="str">
            <v>FISCALIZACION</v>
          </cell>
          <cell r="BY193" t="str">
            <v>FISCALIZACION</v>
          </cell>
          <cell r="CB193">
            <v>0</v>
          </cell>
          <cell r="CD193" t="str">
            <v>FISCALIZACION</v>
          </cell>
          <cell r="CH193">
            <v>1</v>
          </cell>
          <cell r="CJ193" t="str">
            <v>FISCALIZACION</v>
          </cell>
          <cell r="CM193">
            <v>1</v>
          </cell>
          <cell r="CO193" t="str">
            <v>FISCALIZACION</v>
          </cell>
        </row>
        <row r="194">
          <cell r="BA194" t="str">
            <v>UBICACIÓN PROPUESTA (DEPENDENCIA)</v>
          </cell>
          <cell r="BF194" t="str">
            <v>UBICACIÓN PROPUESTA (DEPENDENCIA)</v>
          </cell>
          <cell r="BL194" t="str">
            <v>UBICACIÓN PROPUESTA</v>
          </cell>
          <cell r="BQ194" t="str">
            <v>UBICACIÓN PROPUESTA</v>
          </cell>
          <cell r="BY194" t="str">
            <v>UBICACIÓN PROPUESTA (DEPENDENCIA)</v>
          </cell>
          <cell r="CD194" t="str">
            <v>UBICACIÓN PROPUESTA (DEPENDENCIA)</v>
          </cell>
          <cell r="CJ194" t="str">
            <v>UBICACIÓN PROPUESTA</v>
          </cell>
          <cell r="CO194" t="str">
            <v>UBICACIÓN PROPUESTA</v>
          </cell>
        </row>
        <row r="195">
          <cell r="AY195">
            <v>0</v>
          </cell>
          <cell r="BA195" t="str">
            <v>SUBTOTAL</v>
          </cell>
          <cell r="BD195">
            <v>0</v>
          </cell>
          <cell r="BF195" t="str">
            <v>SUBTOTAL</v>
          </cell>
          <cell r="BJ195">
            <v>0</v>
          </cell>
          <cell r="BL195" t="str">
            <v>SUBTOTAL</v>
          </cell>
          <cell r="BO195">
            <v>0</v>
          </cell>
          <cell r="BQ195" t="str">
            <v>SUBTOTAL</v>
          </cell>
          <cell r="BY195" t="str">
            <v>SUBTOTAL</v>
          </cell>
          <cell r="CB195">
            <v>0</v>
          </cell>
          <cell r="CD195" t="str">
            <v>SUBTOTAL</v>
          </cell>
          <cell r="CH195">
            <v>0</v>
          </cell>
          <cell r="CJ195" t="str">
            <v>SUBTOTAL</v>
          </cell>
          <cell r="CM195">
            <v>0</v>
          </cell>
          <cell r="CO195" t="str">
            <v>SUBTOTAL</v>
          </cell>
        </row>
        <row r="196">
          <cell r="BA196" t="str">
            <v>UBICACIÓN PROPUESTA (DEPENDENCIA)</v>
          </cell>
          <cell r="BF196" t="str">
            <v>UBICACIÓN PROPUESTA (DEPENDENCIA)</v>
          </cell>
          <cell r="BL196" t="str">
            <v>UBICACIÓN PROPUESTA</v>
          </cell>
          <cell r="BQ196" t="str">
            <v>UBICACIÓN PROPUESTA</v>
          </cell>
          <cell r="BY196" t="str">
            <v>UBICACIÓN PROPUESTA (DEPENDENCIA)</v>
          </cell>
          <cell r="CD196" t="str">
            <v>UBICACIÓN PROPUESTA (DEPENDENCIA)</v>
          </cell>
          <cell r="CJ196" t="str">
            <v>UBICACIÓN PROPUESTA</v>
          </cell>
          <cell r="CO196" t="str">
            <v>UBICACIÓN PROPUESTA</v>
          </cell>
        </row>
        <row r="197">
          <cell r="AY197">
            <v>0</v>
          </cell>
          <cell r="BA197">
            <v>0</v>
          </cell>
          <cell r="BD197">
            <v>0</v>
          </cell>
          <cell r="BF197">
            <v>0</v>
          </cell>
          <cell r="BJ197">
            <v>0</v>
          </cell>
          <cell r="BL197">
            <v>0</v>
          </cell>
          <cell r="BO197">
            <v>0</v>
          </cell>
          <cell r="BQ197">
            <v>0</v>
          </cell>
          <cell r="BY197">
            <v>0</v>
          </cell>
          <cell r="CB197">
            <v>0</v>
          </cell>
          <cell r="CD197">
            <v>0</v>
          </cell>
          <cell r="CH197">
            <v>0</v>
          </cell>
          <cell r="CJ197">
            <v>0</v>
          </cell>
          <cell r="CM197">
            <v>0</v>
          </cell>
          <cell r="CO197">
            <v>0</v>
          </cell>
        </row>
        <row r="199">
          <cell r="AY199">
            <v>0</v>
          </cell>
          <cell r="BD199">
            <v>0</v>
          </cell>
          <cell r="BJ199">
            <v>28000</v>
          </cell>
          <cell r="BO199">
            <v>28000</v>
          </cell>
          <cell r="CB199">
            <v>0</v>
          </cell>
          <cell r="CH199">
            <v>56</v>
          </cell>
          <cell r="CM199">
            <v>56</v>
          </cell>
        </row>
      </sheetData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BAS"/>
      <sheetName val="PRI"/>
      <sheetName val="EST"/>
      <sheetName val="CRI"/>
      <sheetName val="ORG"/>
      <sheetName val="EST-PRE"/>
      <sheetName val="FIN"/>
      <sheetName val="ING"/>
      <sheetName val="GTO"/>
      <sheetName val="SEC"/>
      <sheetName val="GC"/>
      <sheetName val="GNR"/>
      <sheetName val="INI"/>
      <sheetName val="TIPO"/>
      <sheetName val="CRI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ACC"/>
      <sheetName val="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B13" t="str">
            <v>IDEA DE PROYECTO</v>
          </cell>
        </row>
        <row r="14">
          <cell r="B14" t="str">
            <v>PERFIL DE PROYECTO</v>
          </cell>
        </row>
        <row r="15">
          <cell r="B15" t="str">
            <v>PREFACTIBILIDAD</v>
          </cell>
        </row>
        <row r="16">
          <cell r="B16" t="str">
            <v>ESTUDIOS DEFINITIVOS</v>
          </cell>
        </row>
        <row r="17">
          <cell r="B17" t="str">
            <v>CONVENIO FIRMADO</v>
          </cell>
        </row>
        <row r="18">
          <cell r="B18" t="str">
            <v>ARRASTRE</v>
          </cell>
        </row>
        <row r="19">
          <cell r="B19" t="str">
            <v>EN EJECUCION</v>
          </cell>
        </row>
        <row r="20">
          <cell r="B20" t="str">
            <v>EJECUTADO</v>
          </cell>
        </row>
        <row r="35">
          <cell r="B35" t="str">
            <v>ADMIN. DIRECTA</v>
          </cell>
        </row>
        <row r="36">
          <cell r="B36" t="str">
            <v>CONTRATO</v>
          </cell>
        </row>
        <row r="37">
          <cell r="B37" t="str">
            <v>OTROS</v>
          </cell>
        </row>
      </sheetData>
      <sheetData sheetId="13">
        <row r="97">
          <cell r="B97" t="str">
            <v>MEJIA</v>
          </cell>
        </row>
        <row r="129">
          <cell r="B129" t="str">
            <v>TAMBILLO</v>
          </cell>
        </row>
        <row r="130">
          <cell r="B130" t="str">
            <v>UYUMBICHO</v>
          </cell>
        </row>
        <row r="131">
          <cell r="B131" t="str">
            <v>ALOAG</v>
          </cell>
        </row>
        <row r="132">
          <cell r="B132" t="str">
            <v>ALOASI</v>
          </cell>
        </row>
        <row r="133">
          <cell r="B133" t="str">
            <v>CORNEJO ASTORGA</v>
          </cell>
        </row>
        <row r="134">
          <cell r="B134" t="str">
            <v>CUTUGLAGUA</v>
          </cell>
        </row>
        <row r="135">
          <cell r="B135" t="str">
            <v>CHAUPI</v>
          </cell>
        </row>
        <row r="136">
          <cell r="B136" t="str">
            <v>MACHACHI</v>
          </cell>
        </row>
        <row r="251">
          <cell r="B251">
            <v>1</v>
          </cell>
        </row>
        <row r="252">
          <cell r="B252">
            <v>2</v>
          </cell>
        </row>
        <row r="253">
          <cell r="B253">
            <v>3</v>
          </cell>
        </row>
        <row r="254">
          <cell r="B254">
            <v>4</v>
          </cell>
        </row>
        <row r="255">
          <cell r="B255">
            <v>5</v>
          </cell>
        </row>
        <row r="256">
          <cell r="B256">
            <v>6</v>
          </cell>
        </row>
        <row r="257">
          <cell r="B257">
            <v>7</v>
          </cell>
        </row>
        <row r="258">
          <cell r="B258">
            <v>8</v>
          </cell>
        </row>
        <row r="259">
          <cell r="B259">
            <v>9</v>
          </cell>
        </row>
        <row r="260">
          <cell r="B260">
            <v>10</v>
          </cell>
        </row>
        <row r="261">
          <cell r="B261">
            <v>11</v>
          </cell>
        </row>
        <row r="262">
          <cell r="B262">
            <v>12</v>
          </cell>
        </row>
        <row r="263">
          <cell r="B263">
            <v>13</v>
          </cell>
        </row>
        <row r="264">
          <cell r="B264">
            <v>14</v>
          </cell>
        </row>
        <row r="265">
          <cell r="B265">
            <v>15</v>
          </cell>
        </row>
        <row r="266">
          <cell r="B266">
            <v>16</v>
          </cell>
        </row>
        <row r="267">
          <cell r="B267">
            <v>17</v>
          </cell>
        </row>
        <row r="268">
          <cell r="B268">
            <v>18</v>
          </cell>
        </row>
        <row r="269">
          <cell r="B269">
            <v>19</v>
          </cell>
        </row>
        <row r="270">
          <cell r="B270">
            <v>20</v>
          </cell>
        </row>
        <row r="271">
          <cell r="B271">
            <v>21</v>
          </cell>
        </row>
        <row r="272">
          <cell r="B272">
            <v>22</v>
          </cell>
        </row>
        <row r="273">
          <cell r="B273">
            <v>23</v>
          </cell>
        </row>
        <row r="274">
          <cell r="B274">
            <v>24</v>
          </cell>
        </row>
        <row r="275">
          <cell r="B275">
            <v>25</v>
          </cell>
        </row>
        <row r="276">
          <cell r="B276">
            <v>26</v>
          </cell>
        </row>
        <row r="277">
          <cell r="B277">
            <v>27</v>
          </cell>
        </row>
        <row r="278">
          <cell r="B278">
            <v>28</v>
          </cell>
        </row>
        <row r="279">
          <cell r="B279">
            <v>29</v>
          </cell>
        </row>
        <row r="280">
          <cell r="B280">
            <v>30</v>
          </cell>
        </row>
        <row r="281">
          <cell r="B281">
            <v>31</v>
          </cell>
        </row>
        <row r="282">
          <cell r="B282">
            <v>32</v>
          </cell>
        </row>
        <row r="283">
          <cell r="B283">
            <v>33</v>
          </cell>
        </row>
        <row r="284">
          <cell r="B284">
            <v>34</v>
          </cell>
        </row>
        <row r="285">
          <cell r="B285">
            <v>35</v>
          </cell>
        </row>
        <row r="286">
          <cell r="B286">
            <v>36</v>
          </cell>
        </row>
        <row r="287">
          <cell r="B287">
            <v>37</v>
          </cell>
        </row>
        <row r="288">
          <cell r="B288">
            <v>38</v>
          </cell>
        </row>
        <row r="289">
          <cell r="B289">
            <v>39</v>
          </cell>
        </row>
        <row r="290">
          <cell r="B290">
            <v>40</v>
          </cell>
        </row>
        <row r="291">
          <cell r="B291">
            <v>41</v>
          </cell>
        </row>
        <row r="292">
          <cell r="B292">
            <v>42</v>
          </cell>
        </row>
        <row r="293">
          <cell r="B293">
            <v>43</v>
          </cell>
        </row>
        <row r="294">
          <cell r="B294">
            <v>44</v>
          </cell>
        </row>
        <row r="295">
          <cell r="B295">
            <v>45</v>
          </cell>
        </row>
        <row r="296">
          <cell r="B296">
            <v>46</v>
          </cell>
        </row>
        <row r="297">
          <cell r="B297">
            <v>47</v>
          </cell>
        </row>
        <row r="298">
          <cell r="B298">
            <v>48</v>
          </cell>
        </row>
        <row r="299">
          <cell r="B299">
            <v>49</v>
          </cell>
        </row>
        <row r="300">
          <cell r="B300">
            <v>50</v>
          </cell>
        </row>
        <row r="301">
          <cell r="B301">
            <v>51</v>
          </cell>
        </row>
        <row r="302">
          <cell r="B302">
            <v>52</v>
          </cell>
        </row>
        <row r="303">
          <cell r="B303">
            <v>53</v>
          </cell>
        </row>
        <row r="304">
          <cell r="B304">
            <v>54</v>
          </cell>
        </row>
        <row r="305">
          <cell r="B305">
            <v>55</v>
          </cell>
        </row>
        <row r="306">
          <cell r="B306">
            <v>56</v>
          </cell>
        </row>
        <row r="307">
          <cell r="B307">
            <v>57</v>
          </cell>
        </row>
        <row r="308">
          <cell r="B308">
            <v>58</v>
          </cell>
        </row>
        <row r="309">
          <cell r="B309">
            <v>59</v>
          </cell>
        </row>
        <row r="310">
          <cell r="B310">
            <v>60</v>
          </cell>
        </row>
        <row r="311">
          <cell r="B311">
            <v>61</v>
          </cell>
        </row>
        <row r="312">
          <cell r="B312">
            <v>62</v>
          </cell>
        </row>
        <row r="313">
          <cell r="B313">
            <v>63</v>
          </cell>
        </row>
        <row r="314">
          <cell r="B314">
            <v>64</v>
          </cell>
        </row>
        <row r="315">
          <cell r="B315">
            <v>65</v>
          </cell>
        </row>
        <row r="316">
          <cell r="B316">
            <v>66</v>
          </cell>
        </row>
        <row r="317">
          <cell r="B317">
            <v>67</v>
          </cell>
        </row>
        <row r="318">
          <cell r="B318">
            <v>68</v>
          </cell>
        </row>
        <row r="319">
          <cell r="B319">
            <v>69</v>
          </cell>
        </row>
        <row r="320">
          <cell r="B320">
            <v>70</v>
          </cell>
        </row>
        <row r="321">
          <cell r="B321">
            <v>71</v>
          </cell>
        </row>
        <row r="322">
          <cell r="B322">
            <v>72</v>
          </cell>
        </row>
        <row r="323">
          <cell r="B323">
            <v>73</v>
          </cell>
        </row>
        <row r="324">
          <cell r="B324">
            <v>74</v>
          </cell>
        </row>
        <row r="325">
          <cell r="B325">
            <v>75</v>
          </cell>
        </row>
        <row r="326">
          <cell r="B326">
            <v>76</v>
          </cell>
        </row>
        <row r="327">
          <cell r="B327">
            <v>77</v>
          </cell>
        </row>
        <row r="328">
          <cell r="B328">
            <v>78</v>
          </cell>
        </row>
        <row r="329">
          <cell r="B329" t="str">
            <v>SI TIENE MAS PERSONAL INSERTE FILAS DESDE AQUÍ</v>
          </cell>
        </row>
      </sheetData>
      <sheetData sheetId="14">
        <row r="6">
          <cell r="B6" t="str">
            <v>CAPACITACION</v>
          </cell>
        </row>
        <row r="7">
          <cell r="B7" t="str">
            <v>ACTUALIZACION PFI</v>
          </cell>
        </row>
        <row r="8">
          <cell r="B8" t="str">
            <v>CONTRATACIÓN DE PERSONAL</v>
          </cell>
        </row>
        <row r="9">
          <cell r="B9" t="str">
            <v>CONVENIOS</v>
          </cell>
        </row>
        <row r="10">
          <cell r="B10" t="str">
            <v>DISEÑO DE PROYECTOS</v>
          </cell>
        </row>
        <row r="11">
          <cell r="B11" t="str">
            <v>HARD WARE</v>
          </cell>
        </row>
        <row r="12">
          <cell r="B12" t="str">
            <v>MANTENIMIENTO Y REPARACIONES</v>
          </cell>
        </row>
        <row r="13">
          <cell r="B13" t="str">
            <v>PASANTES</v>
          </cell>
        </row>
        <row r="14">
          <cell r="B14" t="str">
            <v>PLAN DE GESTION Y CONTROL URBANO</v>
          </cell>
        </row>
        <row r="15">
          <cell r="B15" t="str">
            <v>PLAN ORDENAMIENTO TERRITORIAL</v>
          </cell>
        </row>
        <row r="16">
          <cell r="B16" t="str">
            <v>PROCESO PARTICIPATIVO</v>
          </cell>
        </row>
        <row r="17">
          <cell r="B17" t="str">
            <v>RENDICION DE CUENTAS</v>
          </cell>
        </row>
        <row r="18">
          <cell r="B18" t="str">
            <v>SERVICIOS PERSONALES POR CONTRATO</v>
          </cell>
        </row>
        <row r="19">
          <cell r="B19" t="str">
            <v>SISTEMA DE INDICADORES</v>
          </cell>
        </row>
        <row r="20">
          <cell r="B20" t="str">
            <v>Z</v>
          </cell>
        </row>
        <row r="21">
          <cell r="B21" t="str">
            <v>Z</v>
          </cell>
        </row>
        <row r="22">
          <cell r="B22" t="str">
            <v>Z</v>
          </cell>
        </row>
        <row r="23">
          <cell r="B23" t="str">
            <v>Z</v>
          </cell>
        </row>
        <row r="24">
          <cell r="B24" t="str">
            <v>Z</v>
          </cell>
        </row>
        <row r="25">
          <cell r="B25" t="str">
            <v>Z</v>
          </cell>
        </row>
        <row r="26">
          <cell r="B26" t="str">
            <v>Z</v>
          </cell>
        </row>
        <row r="27">
          <cell r="B27" t="str">
            <v>Z</v>
          </cell>
        </row>
        <row r="28">
          <cell r="B28" t="str">
            <v>Z</v>
          </cell>
        </row>
        <row r="29">
          <cell r="B29" t="str">
            <v>Z</v>
          </cell>
        </row>
        <row r="30">
          <cell r="B30" t="str">
            <v>Z</v>
          </cell>
        </row>
        <row r="31">
          <cell r="B31" t="str">
            <v>Z</v>
          </cell>
        </row>
        <row r="32">
          <cell r="B32" t="str">
            <v>Z</v>
          </cell>
        </row>
        <row r="33">
          <cell r="B33" t="str">
            <v>Z</v>
          </cell>
        </row>
        <row r="34">
          <cell r="B34" t="str">
            <v>Z</v>
          </cell>
        </row>
        <row r="35">
          <cell r="B35" t="str">
            <v>Z</v>
          </cell>
        </row>
        <row r="36">
          <cell r="B36" t="str">
            <v>Z</v>
          </cell>
        </row>
        <row r="37">
          <cell r="B37" t="str">
            <v>Z</v>
          </cell>
        </row>
        <row r="38">
          <cell r="B38" t="str">
            <v xml:space="preserve">Z 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R96"/>
  <sheetViews>
    <sheetView view="pageBreakPreview" topLeftCell="A4" zoomScale="85" zoomScaleNormal="100" zoomScaleSheetLayoutView="85" workbookViewId="0">
      <selection activeCell="P40" sqref="P40"/>
    </sheetView>
  </sheetViews>
  <sheetFormatPr baseColWidth="10" defaultRowHeight="14.25" x14ac:dyDescent="0.2"/>
  <cols>
    <col min="1" max="1" width="14.28515625" style="134" customWidth="1"/>
    <col min="2" max="2" width="73.42578125" style="1" customWidth="1"/>
    <col min="3" max="3" width="14.5703125" style="2" hidden="1" customWidth="1"/>
    <col min="4" max="11" width="17.140625" style="2" hidden="1" customWidth="1"/>
    <col min="12" max="12" width="18.28515625" style="1" customWidth="1"/>
    <col min="13" max="13" width="19.7109375" style="357" customWidth="1"/>
    <col min="14" max="14" width="16.85546875" style="357" bestFit="1" customWidth="1"/>
    <col min="15" max="15" width="16.85546875" style="1" bestFit="1" customWidth="1"/>
    <col min="16" max="16" width="15.5703125" style="1" bestFit="1" customWidth="1"/>
    <col min="17" max="17" width="16.140625" style="1" customWidth="1"/>
    <col min="18" max="18" width="15.5703125" style="1" bestFit="1" customWidth="1"/>
    <col min="19" max="16384" width="11.42578125" style="1"/>
  </cols>
  <sheetData>
    <row r="1" spans="1:18" ht="20.25" customHeight="1" x14ac:dyDescent="0.2">
      <c r="A1" s="452" t="s">
        <v>235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</row>
    <row r="2" spans="1:18" ht="18.75" customHeight="1" x14ac:dyDescent="0.2">
      <c r="A2" s="452"/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</row>
    <row r="3" spans="1:18" ht="18.75" x14ac:dyDescent="0.4">
      <c r="A3" s="451" t="s">
        <v>415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</row>
    <row r="4" spans="1:18" ht="15.75" thickBot="1" x14ac:dyDescent="0.3">
      <c r="B4" s="138"/>
      <c r="C4" s="139"/>
      <c r="D4" s="139"/>
      <c r="E4" s="139"/>
      <c r="F4" s="139"/>
      <c r="G4" s="139"/>
      <c r="H4" s="139"/>
      <c r="I4" s="139"/>
      <c r="J4" s="139"/>
      <c r="K4" s="139"/>
    </row>
    <row r="5" spans="1:18" ht="63.75" thickTop="1" x14ac:dyDescent="0.25">
      <c r="A5" s="165" t="s">
        <v>230</v>
      </c>
      <c r="B5" s="228" t="s">
        <v>17</v>
      </c>
      <c r="C5" s="228" t="s">
        <v>16</v>
      </c>
      <c r="D5" s="228" t="s">
        <v>15</v>
      </c>
      <c r="E5" s="228" t="s">
        <v>14</v>
      </c>
      <c r="F5" s="229">
        <v>2013</v>
      </c>
      <c r="G5" s="229">
        <v>2013</v>
      </c>
      <c r="H5" s="229">
        <v>2014</v>
      </c>
      <c r="I5" s="229">
        <v>2015</v>
      </c>
      <c r="J5" s="229">
        <v>2016</v>
      </c>
      <c r="K5" s="229" t="s">
        <v>414</v>
      </c>
      <c r="L5" s="416" t="s">
        <v>516</v>
      </c>
      <c r="M5" s="421" t="s">
        <v>515</v>
      </c>
    </row>
    <row r="6" spans="1:18" s="8" customFormat="1" ht="15.75" x14ac:dyDescent="0.25">
      <c r="A6" s="144">
        <v>1</v>
      </c>
      <c r="B6" s="145" t="s">
        <v>13</v>
      </c>
      <c r="C6" s="146" t="e">
        <f>+C8+C12+#REF!+C17+C22+C25</f>
        <v>#REF!</v>
      </c>
      <c r="D6" s="146" t="e">
        <f>+D8+D12+#REF!+D17+D22+D25</f>
        <v>#REF!</v>
      </c>
      <c r="E6" s="146" t="e">
        <f>+E8+E12+#REF!+E17+E22+E25</f>
        <v>#REF!</v>
      </c>
      <c r="F6" s="167"/>
      <c r="G6" s="167"/>
      <c r="H6" s="167"/>
      <c r="I6" s="167"/>
      <c r="J6" s="167"/>
      <c r="K6" s="167" t="e">
        <f>+K22+K25</f>
        <v>#REF!</v>
      </c>
      <c r="L6" s="167">
        <f>L22+L25</f>
        <v>61681.35</v>
      </c>
      <c r="M6" s="422">
        <f>L6</f>
        <v>61681.35</v>
      </c>
      <c r="N6" s="358"/>
    </row>
    <row r="7" spans="1:18" s="8" customFormat="1" ht="15.75" hidden="1" x14ac:dyDescent="0.25">
      <c r="A7" s="144"/>
      <c r="B7" s="145" t="s">
        <v>174</v>
      </c>
      <c r="C7" s="146"/>
      <c r="D7" s="146"/>
      <c r="E7" s="146"/>
      <c r="F7" s="167" t="e">
        <f>+F22+F25</f>
        <v>#REF!</v>
      </c>
      <c r="G7" s="167" t="e">
        <f>+G22+G25</f>
        <v>#REF!</v>
      </c>
      <c r="H7" s="167" t="e">
        <f>+H22+H25</f>
        <v>#REF!</v>
      </c>
      <c r="I7" s="167" t="e">
        <f>+I22+I25</f>
        <v>#REF!</v>
      </c>
      <c r="J7" s="167"/>
      <c r="K7" s="167" t="e">
        <f>+K22+K25</f>
        <v>#REF!</v>
      </c>
      <c r="L7" s="430"/>
      <c r="M7" s="422"/>
      <c r="N7" s="358"/>
    </row>
    <row r="8" spans="1:18" s="7" customFormat="1" ht="15.75" hidden="1" x14ac:dyDescent="0.25">
      <c r="A8" s="147" t="s">
        <v>154</v>
      </c>
      <c r="B8" s="148" t="s">
        <v>175</v>
      </c>
      <c r="C8" s="149" t="e">
        <f>+#REF!+C9+#REF!+#REF!</f>
        <v>#REF!</v>
      </c>
      <c r="D8" s="149" t="e">
        <f>+#REF!+D9+#REF!+#REF!</f>
        <v>#REF!</v>
      </c>
      <c r="E8" s="149" t="e">
        <f>+#REF!+E9+#REF!+#REF!</f>
        <v>#REF!</v>
      </c>
      <c r="F8" s="168"/>
      <c r="G8" s="168"/>
      <c r="H8" s="168"/>
      <c r="I8" s="168"/>
      <c r="J8" s="168"/>
      <c r="K8" s="168">
        <f>K9</f>
        <v>0</v>
      </c>
      <c r="L8" s="431"/>
      <c r="M8" s="432"/>
      <c r="N8" s="359"/>
    </row>
    <row r="9" spans="1:18" ht="14.25" hidden="1" customHeight="1" x14ac:dyDescent="0.25">
      <c r="A9" s="151" t="s">
        <v>155</v>
      </c>
      <c r="B9" s="152" t="s">
        <v>12</v>
      </c>
      <c r="C9" s="153" t="e">
        <f>+C10+C11+#REF!+#REF!+#REF!+#REF!</f>
        <v>#REF!</v>
      </c>
      <c r="D9" s="153" t="e">
        <f>+D10+D11+#REF!+#REF!+#REF!+#REF!</f>
        <v>#REF!</v>
      </c>
      <c r="E9" s="153" t="e">
        <f>+E10+E11+#REF!+#REF!+#REF!+#REF!</f>
        <v>#REF!</v>
      </c>
      <c r="F9" s="169"/>
      <c r="G9" s="169"/>
      <c r="H9" s="169"/>
      <c r="I9" s="169"/>
      <c r="J9" s="169"/>
      <c r="K9" s="169">
        <f>+K10+K11</f>
        <v>0</v>
      </c>
      <c r="L9" s="433"/>
      <c r="M9" s="434"/>
    </row>
    <row r="10" spans="1:18" ht="14.25" hidden="1" customHeight="1" x14ac:dyDescent="0.2">
      <c r="A10" s="155" t="s">
        <v>156</v>
      </c>
      <c r="B10" s="156" t="s">
        <v>11</v>
      </c>
      <c r="C10" s="157">
        <v>990.52</v>
      </c>
      <c r="D10" s="157">
        <v>909.36</v>
      </c>
      <c r="E10" s="157">
        <v>1110.95</v>
      </c>
      <c r="F10" s="170"/>
      <c r="G10" s="170"/>
      <c r="H10" s="170"/>
      <c r="I10" s="170"/>
      <c r="J10" s="170"/>
      <c r="K10" s="170">
        <v>0</v>
      </c>
      <c r="L10" s="433"/>
      <c r="M10" s="434"/>
    </row>
    <row r="11" spans="1:18" ht="14.25" hidden="1" customHeight="1" x14ac:dyDescent="0.2">
      <c r="A11" s="155" t="s">
        <v>157</v>
      </c>
      <c r="B11" s="156" t="s">
        <v>10</v>
      </c>
      <c r="C11" s="157">
        <v>1614.24</v>
      </c>
      <c r="D11" s="157">
        <v>2922.92</v>
      </c>
      <c r="E11" s="157">
        <v>2398.46</v>
      </c>
      <c r="F11" s="170"/>
      <c r="G11" s="170"/>
      <c r="H11" s="170"/>
      <c r="I11" s="170"/>
      <c r="J11" s="170"/>
      <c r="K11" s="170">
        <v>0</v>
      </c>
      <c r="L11" s="433"/>
      <c r="M11" s="434"/>
    </row>
    <row r="12" spans="1:18" s="7" customFormat="1" ht="15.75" hidden="1" x14ac:dyDescent="0.25">
      <c r="A12" s="147" t="s">
        <v>158</v>
      </c>
      <c r="B12" s="148" t="s">
        <v>176</v>
      </c>
      <c r="C12" s="149" t="e">
        <f>+C13+#REF!</f>
        <v>#REF!</v>
      </c>
      <c r="D12" s="149" t="e">
        <f>+D13+#REF!</f>
        <v>#REF!</v>
      </c>
      <c r="E12" s="149" t="e">
        <f>+E13+#REF!</f>
        <v>#REF!</v>
      </c>
      <c r="F12" s="168"/>
      <c r="G12" s="168"/>
      <c r="H12" s="168"/>
      <c r="I12" s="168"/>
      <c r="J12" s="168"/>
      <c r="K12" s="168">
        <f>+K13</f>
        <v>0</v>
      </c>
      <c r="L12" s="431"/>
      <c r="M12" s="432"/>
      <c r="N12" s="359"/>
    </row>
    <row r="13" spans="1:18" ht="15.75" hidden="1" x14ac:dyDescent="0.25">
      <c r="A13" s="158" t="s">
        <v>159</v>
      </c>
      <c r="B13" s="152" t="s">
        <v>9</v>
      </c>
      <c r="C13" s="157" t="e">
        <f>+C14+#REF!+#REF!+#REF!+#REF!+#REF!+#REF!+#REF!+#REF!</f>
        <v>#REF!</v>
      </c>
      <c r="D13" s="157" t="e">
        <f>+D14+#REF!+#REF!+#REF!+#REF!+#REF!+#REF!+#REF!+#REF!</f>
        <v>#REF!</v>
      </c>
      <c r="E13" s="157" t="e">
        <f>+E14+#REF!+#REF!+#REF!+#REF!+#REF!+#REF!+#REF!+#REF!</f>
        <v>#REF!</v>
      </c>
      <c r="F13" s="170"/>
      <c r="G13" s="170"/>
      <c r="H13" s="170"/>
      <c r="I13" s="170"/>
      <c r="J13" s="170"/>
      <c r="K13" s="169">
        <f>+K14+K15</f>
        <v>0</v>
      </c>
      <c r="L13" s="433"/>
      <c r="M13" s="434"/>
    </row>
    <row r="14" spans="1:18" ht="15" hidden="1" x14ac:dyDescent="0.2">
      <c r="A14" s="159" t="s">
        <v>160</v>
      </c>
      <c r="B14" s="156" t="s">
        <v>177</v>
      </c>
      <c r="C14" s="157">
        <v>115</v>
      </c>
      <c r="D14" s="157">
        <v>92</v>
      </c>
      <c r="E14" s="157">
        <v>5</v>
      </c>
      <c r="F14" s="170">
        <v>0</v>
      </c>
      <c r="G14" s="170">
        <v>0</v>
      </c>
      <c r="H14" s="170">
        <v>0</v>
      </c>
      <c r="I14" s="170">
        <v>0</v>
      </c>
      <c r="J14" s="170"/>
      <c r="K14" s="170">
        <v>0</v>
      </c>
      <c r="L14" s="433"/>
      <c r="M14" s="434"/>
    </row>
    <row r="15" spans="1:18" ht="15" hidden="1" x14ac:dyDescent="0.2">
      <c r="A15" s="159" t="s">
        <v>178</v>
      </c>
      <c r="B15" s="156" t="s">
        <v>76</v>
      </c>
      <c r="C15" s="157">
        <v>361.21</v>
      </c>
      <c r="D15" s="157">
        <v>299.95</v>
      </c>
      <c r="E15" s="157">
        <v>444.58</v>
      </c>
      <c r="F15" s="170"/>
      <c r="G15" s="170"/>
      <c r="H15" s="170"/>
      <c r="I15" s="170"/>
      <c r="J15" s="170"/>
      <c r="K15" s="170">
        <v>0</v>
      </c>
      <c r="L15" s="433"/>
      <c r="M15" s="435"/>
      <c r="N15" s="360"/>
      <c r="O15" s="140"/>
      <c r="P15" s="140"/>
      <c r="Q15" s="140"/>
      <c r="R15" s="140"/>
    </row>
    <row r="16" spans="1:18" ht="15.75" x14ac:dyDescent="0.25">
      <c r="A16" s="159"/>
      <c r="B16" s="145" t="s">
        <v>179</v>
      </c>
      <c r="C16" s="157"/>
      <c r="D16" s="157"/>
      <c r="E16" s="157"/>
      <c r="F16" s="170"/>
      <c r="G16" s="170"/>
      <c r="H16" s="170"/>
      <c r="I16" s="170"/>
      <c r="J16" s="170"/>
      <c r="K16" s="170"/>
      <c r="L16" s="433"/>
      <c r="M16" s="435"/>
      <c r="N16" s="360"/>
      <c r="O16" s="140"/>
      <c r="P16" s="140"/>
      <c r="Q16" s="140"/>
      <c r="R16" s="140"/>
    </row>
    <row r="17" spans="1:15" s="7" customFormat="1" ht="15.75" hidden="1" x14ac:dyDescent="0.25">
      <c r="A17" s="147" t="s">
        <v>161</v>
      </c>
      <c r="B17" s="148" t="s">
        <v>180</v>
      </c>
      <c r="C17" s="149" t="e">
        <f>+#REF!+C20+#REF!+#REF!</f>
        <v>#REF!</v>
      </c>
      <c r="D17" s="149" t="e">
        <f>+#REF!+D20+#REF!+#REF!</f>
        <v>#REF!</v>
      </c>
      <c r="E17" s="149" t="e">
        <f>+#REF!+E20+#REF!+#REF!</f>
        <v>#REF!</v>
      </c>
      <c r="F17" s="168"/>
      <c r="G17" s="168"/>
      <c r="H17" s="168"/>
      <c r="I17" s="168"/>
      <c r="J17" s="168"/>
      <c r="K17" s="168">
        <f>K18+K20</f>
        <v>0</v>
      </c>
      <c r="L17" s="431"/>
      <c r="M17" s="432"/>
      <c r="N17" s="359"/>
    </row>
    <row r="18" spans="1:15" s="7" customFormat="1" ht="15.75" hidden="1" x14ac:dyDescent="0.25">
      <c r="A18" s="158" t="s">
        <v>181</v>
      </c>
      <c r="B18" s="152" t="s">
        <v>182</v>
      </c>
      <c r="C18" s="149"/>
      <c r="D18" s="149"/>
      <c r="E18" s="149"/>
      <c r="F18" s="168"/>
      <c r="G18" s="168"/>
      <c r="H18" s="168"/>
      <c r="I18" s="168"/>
      <c r="J18" s="168"/>
      <c r="K18" s="169">
        <f>K19</f>
        <v>0</v>
      </c>
      <c r="L18" s="431"/>
      <c r="M18" s="432"/>
      <c r="N18" s="359"/>
    </row>
    <row r="19" spans="1:15" s="7" customFormat="1" ht="15.75" hidden="1" x14ac:dyDescent="0.25">
      <c r="A19" s="159" t="s">
        <v>183</v>
      </c>
      <c r="B19" s="156" t="s">
        <v>184</v>
      </c>
      <c r="C19" s="149"/>
      <c r="D19" s="149"/>
      <c r="E19" s="149"/>
      <c r="F19" s="168">
        <v>0</v>
      </c>
      <c r="G19" s="168">
        <v>0</v>
      </c>
      <c r="H19" s="168">
        <v>0</v>
      </c>
      <c r="I19" s="168">
        <v>0</v>
      </c>
      <c r="J19" s="168"/>
      <c r="K19" s="170">
        <v>0</v>
      </c>
      <c r="L19" s="431"/>
      <c r="M19" s="432"/>
      <c r="N19" s="359"/>
    </row>
    <row r="20" spans="1:15" s="2" customFormat="1" ht="15.75" hidden="1" x14ac:dyDescent="0.25">
      <c r="A20" s="158" t="s">
        <v>162</v>
      </c>
      <c r="B20" s="152" t="s">
        <v>8</v>
      </c>
      <c r="C20" s="153" t="e">
        <f>+#REF!+#REF!+C21</f>
        <v>#REF!</v>
      </c>
      <c r="D20" s="153" t="e">
        <f>+#REF!+#REF!+D21</f>
        <v>#REF!</v>
      </c>
      <c r="E20" s="153" t="e">
        <f>+#REF!+#REF!+E21</f>
        <v>#REF!</v>
      </c>
      <c r="F20" s="169"/>
      <c r="G20" s="169"/>
      <c r="H20" s="169"/>
      <c r="I20" s="169"/>
      <c r="J20" s="169"/>
      <c r="K20" s="169">
        <f>K21</f>
        <v>0</v>
      </c>
      <c r="L20" s="436"/>
      <c r="M20" s="437"/>
      <c r="N20" s="361"/>
      <c r="O20" s="9"/>
    </row>
    <row r="21" spans="1:15" ht="15" hidden="1" x14ac:dyDescent="0.2">
      <c r="A21" s="159" t="s">
        <v>163</v>
      </c>
      <c r="B21" s="156" t="s">
        <v>7</v>
      </c>
      <c r="C21" s="157" t="e">
        <f>SUM(#REF!)</f>
        <v>#REF!</v>
      </c>
      <c r="D21" s="157" t="e">
        <f>SUM(#REF!)</f>
        <v>#REF!</v>
      </c>
      <c r="E21" s="157" t="e">
        <f>SUM(#REF!)</f>
        <v>#REF!</v>
      </c>
      <c r="F21" s="170"/>
      <c r="G21" s="170"/>
      <c r="H21" s="170"/>
      <c r="I21" s="170"/>
      <c r="J21" s="170"/>
      <c r="K21" s="170">
        <v>0</v>
      </c>
      <c r="L21" s="433"/>
      <c r="M21" s="434"/>
    </row>
    <row r="22" spans="1:15" s="7" customFormat="1" ht="31.5" x14ac:dyDescent="0.25">
      <c r="A22" s="147">
        <v>1.8</v>
      </c>
      <c r="B22" s="148" t="s">
        <v>185</v>
      </c>
      <c r="C22" s="149" t="e">
        <f>+C24+#REF!+#REF!</f>
        <v>#REF!</v>
      </c>
      <c r="D22" s="149" t="e">
        <f>+D24</f>
        <v>#REF!</v>
      </c>
      <c r="E22" s="149" t="e">
        <f>+E24</f>
        <v>#REF!</v>
      </c>
      <c r="F22" s="150" t="e">
        <f t="shared" ref="F22:L22" si="0">+F23</f>
        <v>#REF!</v>
      </c>
      <c r="G22" s="150" t="e">
        <f t="shared" si="0"/>
        <v>#REF!</v>
      </c>
      <c r="H22" s="150" t="e">
        <f t="shared" si="0"/>
        <v>#REF!</v>
      </c>
      <c r="I22" s="150" t="e">
        <f t="shared" si="0"/>
        <v>#REF!</v>
      </c>
      <c r="J22" s="150" t="e">
        <f t="shared" si="0"/>
        <v>#REF!</v>
      </c>
      <c r="K22" s="168" t="e">
        <f t="shared" si="0"/>
        <v>#REF!</v>
      </c>
      <c r="L22" s="168">
        <f t="shared" si="0"/>
        <v>60181.35</v>
      </c>
      <c r="M22" s="432">
        <f>L22</f>
        <v>60181.35</v>
      </c>
      <c r="N22" s="359"/>
    </row>
    <row r="23" spans="1:15" s="7" customFormat="1" ht="31.5" x14ac:dyDescent="0.25">
      <c r="A23" s="158" t="s">
        <v>193</v>
      </c>
      <c r="B23" s="152" t="s">
        <v>194</v>
      </c>
      <c r="C23" s="149"/>
      <c r="D23" s="149"/>
      <c r="E23" s="149"/>
      <c r="F23" s="154" t="e">
        <f>+#REF!+F24</f>
        <v>#REF!</v>
      </c>
      <c r="G23" s="154" t="e">
        <f>+#REF!+G24</f>
        <v>#REF!</v>
      </c>
      <c r="H23" s="154" t="e">
        <f>+#REF!+H24</f>
        <v>#REF!</v>
      </c>
      <c r="I23" s="154" t="e">
        <f>+#REF!+I24</f>
        <v>#REF!</v>
      </c>
      <c r="J23" s="154" t="e">
        <f>+#REF!+J24</f>
        <v>#REF!</v>
      </c>
      <c r="K23" s="154" t="e">
        <f>+#REF!+K24</f>
        <v>#REF!</v>
      </c>
      <c r="L23" s="169">
        <f>L24</f>
        <v>60181.35</v>
      </c>
      <c r="M23" s="438">
        <f>L23</f>
        <v>60181.35</v>
      </c>
      <c r="N23" s="359"/>
    </row>
    <row r="24" spans="1:15" s="2" customFormat="1" ht="16.5" customHeight="1" x14ac:dyDescent="0.2">
      <c r="A24" s="159" t="s">
        <v>186</v>
      </c>
      <c r="B24" s="156" t="s">
        <v>187</v>
      </c>
      <c r="C24" s="157" t="e">
        <f>+#REF!</f>
        <v>#REF!</v>
      </c>
      <c r="D24" s="157" t="e">
        <f>+#REF!+#REF!</f>
        <v>#REF!</v>
      </c>
      <c r="E24" s="157" t="e">
        <f>+#REF!+#REF!</f>
        <v>#REF!</v>
      </c>
      <c r="F24" s="170">
        <v>45336.68</v>
      </c>
      <c r="G24" s="170">
        <v>46860.61</v>
      </c>
      <c r="H24" s="170">
        <v>55770.31</v>
      </c>
      <c r="I24" s="170">
        <v>51540.54</v>
      </c>
      <c r="J24" s="170">
        <v>60180</v>
      </c>
      <c r="K24" s="170">
        <v>60180</v>
      </c>
      <c r="L24" s="170">
        <v>60181.35</v>
      </c>
      <c r="M24" s="437">
        <f>L24</f>
        <v>60181.35</v>
      </c>
      <c r="N24" s="361"/>
    </row>
    <row r="25" spans="1:15" s="7" customFormat="1" ht="15.75" x14ac:dyDescent="0.25">
      <c r="A25" s="147">
        <v>1.9</v>
      </c>
      <c r="B25" s="148" t="s">
        <v>188</v>
      </c>
      <c r="C25" s="149" t="e">
        <f>+#REF!</f>
        <v>#REF!</v>
      </c>
      <c r="D25" s="149" t="e">
        <f>+#REF!</f>
        <v>#REF!</v>
      </c>
      <c r="E25" s="149" t="e">
        <f>+#REF!</f>
        <v>#REF!</v>
      </c>
      <c r="F25" s="168">
        <f t="shared" ref="F25:H26" si="1">+F26</f>
        <v>381.21</v>
      </c>
      <c r="G25" s="168">
        <f t="shared" si="1"/>
        <v>381.21</v>
      </c>
      <c r="H25" s="168">
        <f t="shared" si="1"/>
        <v>3526.55</v>
      </c>
      <c r="I25" s="168">
        <f t="shared" ref="I25:L26" si="2">+I26</f>
        <v>1573.91</v>
      </c>
      <c r="J25" s="168">
        <f t="shared" si="2"/>
        <v>1500</v>
      </c>
      <c r="K25" s="168">
        <f t="shared" si="2"/>
        <v>1500</v>
      </c>
      <c r="L25" s="168">
        <f t="shared" si="2"/>
        <v>1500</v>
      </c>
      <c r="M25" s="432">
        <f>M26</f>
        <v>1500</v>
      </c>
      <c r="N25" s="359"/>
    </row>
    <row r="26" spans="1:15" s="3" customFormat="1" ht="15.75" x14ac:dyDescent="0.25">
      <c r="A26" s="158" t="s">
        <v>164</v>
      </c>
      <c r="B26" s="152" t="s">
        <v>234</v>
      </c>
      <c r="C26" s="153">
        <f>+C27</f>
        <v>1401.77</v>
      </c>
      <c r="D26" s="153">
        <f>+D27</f>
        <v>365.16</v>
      </c>
      <c r="E26" s="153">
        <f>+E27</f>
        <v>25818.79</v>
      </c>
      <c r="F26" s="169">
        <f t="shared" si="1"/>
        <v>381.21</v>
      </c>
      <c r="G26" s="169">
        <f t="shared" si="1"/>
        <v>381.21</v>
      </c>
      <c r="H26" s="169">
        <f t="shared" si="1"/>
        <v>3526.55</v>
      </c>
      <c r="I26" s="169">
        <f t="shared" si="2"/>
        <v>1573.91</v>
      </c>
      <c r="J26" s="169">
        <f t="shared" si="2"/>
        <v>1500</v>
      </c>
      <c r="K26" s="169">
        <f t="shared" si="2"/>
        <v>1500</v>
      </c>
      <c r="L26" s="169">
        <f t="shared" si="2"/>
        <v>1500</v>
      </c>
      <c r="M26" s="439">
        <f>M27</f>
        <v>1500</v>
      </c>
      <c r="N26" s="415"/>
    </row>
    <row r="27" spans="1:15" ht="15" x14ac:dyDescent="0.2">
      <c r="A27" s="159" t="s">
        <v>165</v>
      </c>
      <c r="B27" s="156" t="s">
        <v>5</v>
      </c>
      <c r="C27" s="157">
        <v>1401.77</v>
      </c>
      <c r="D27" s="157">
        <v>365.16</v>
      </c>
      <c r="E27" s="157">
        <v>25818.79</v>
      </c>
      <c r="F27" s="170">
        <v>381.21</v>
      </c>
      <c r="G27" s="170">
        <v>381.21</v>
      </c>
      <c r="H27" s="170">
        <v>3526.55</v>
      </c>
      <c r="I27" s="170">
        <v>1573.91</v>
      </c>
      <c r="J27" s="170">
        <v>1500</v>
      </c>
      <c r="K27" s="170">
        <v>1500</v>
      </c>
      <c r="L27" s="170">
        <v>1500</v>
      </c>
      <c r="M27" s="437">
        <f>L27</f>
        <v>1500</v>
      </c>
      <c r="N27" s="361"/>
    </row>
    <row r="28" spans="1:15" s="2" customFormat="1" ht="15.75" x14ac:dyDescent="0.25">
      <c r="A28" s="144">
        <v>2</v>
      </c>
      <c r="B28" s="145" t="s">
        <v>4</v>
      </c>
      <c r="C28" s="157"/>
      <c r="D28" s="157"/>
      <c r="E28" s="157"/>
      <c r="F28" s="167">
        <f>+F29+F34</f>
        <v>136308.94</v>
      </c>
      <c r="G28" s="167">
        <f>+G29+G34</f>
        <v>139841.41999999998</v>
      </c>
      <c r="H28" s="167">
        <f>+H29+H34</f>
        <v>142040.78</v>
      </c>
      <c r="I28" s="167" t="e">
        <f>+I29+I34</f>
        <v>#REF!</v>
      </c>
      <c r="J28" s="167">
        <f>+J29+J34</f>
        <v>121675</v>
      </c>
      <c r="K28" s="167" t="e">
        <f>+K29+K34+K36+K39</f>
        <v>#REF!</v>
      </c>
      <c r="L28" s="167">
        <f>+L29</f>
        <v>131998.65</v>
      </c>
      <c r="M28" s="422">
        <f>M29</f>
        <v>131998.65</v>
      </c>
      <c r="N28" s="361"/>
    </row>
    <row r="29" spans="1:15" s="2" customFormat="1" ht="31.5" x14ac:dyDescent="0.25">
      <c r="A29" s="147">
        <v>2.8</v>
      </c>
      <c r="B29" s="148" t="s">
        <v>189</v>
      </c>
      <c r="C29" s="157"/>
      <c r="D29" s="157"/>
      <c r="E29" s="157"/>
      <c r="F29" s="168">
        <f t="shared" ref="F29:L29" si="3">+F30+F32</f>
        <v>136308.94</v>
      </c>
      <c r="G29" s="168">
        <f t="shared" si="3"/>
        <v>139841.41999999998</v>
      </c>
      <c r="H29" s="168">
        <f t="shared" si="3"/>
        <v>142040.78</v>
      </c>
      <c r="I29" s="168" t="e">
        <f t="shared" si="3"/>
        <v>#REF!</v>
      </c>
      <c r="J29" s="168">
        <f t="shared" si="3"/>
        <v>121675</v>
      </c>
      <c r="K29" s="168">
        <f t="shared" si="3"/>
        <v>135820</v>
      </c>
      <c r="L29" s="168">
        <f t="shared" si="3"/>
        <v>131998.65</v>
      </c>
      <c r="M29" s="432">
        <f>M30+M32+M3</f>
        <v>131998.65</v>
      </c>
      <c r="N29" s="361"/>
    </row>
    <row r="30" spans="1:15" s="2" customFormat="1" ht="31.5" x14ac:dyDescent="0.25">
      <c r="A30" s="158" t="s">
        <v>166</v>
      </c>
      <c r="B30" s="152" t="s">
        <v>167</v>
      </c>
      <c r="C30" s="157"/>
      <c r="D30" s="157"/>
      <c r="E30" s="157"/>
      <c r="F30" s="169">
        <f>+F31</f>
        <v>30500</v>
      </c>
      <c r="G30" s="169">
        <f>+G31</f>
        <v>30500</v>
      </c>
      <c r="H30" s="169">
        <f>+H31</f>
        <v>30500</v>
      </c>
      <c r="I30" s="169" t="e">
        <f>+#REF!+I31</f>
        <v>#REF!</v>
      </c>
      <c r="J30" s="169">
        <f>+J31</f>
        <v>42000</v>
      </c>
      <c r="K30" s="153">
        <f>SUM(K31:K31)</f>
        <v>42000</v>
      </c>
      <c r="L30" s="169">
        <f>SUM(L31:L31)</f>
        <v>42000</v>
      </c>
      <c r="M30" s="438">
        <f>M31</f>
        <v>42000</v>
      </c>
      <c r="N30" s="361"/>
    </row>
    <row r="31" spans="1:15" s="2" customFormat="1" ht="15" x14ac:dyDescent="0.2">
      <c r="A31" s="159" t="s">
        <v>191</v>
      </c>
      <c r="B31" s="156" t="s">
        <v>192</v>
      </c>
      <c r="C31" s="157"/>
      <c r="D31" s="157"/>
      <c r="E31" s="157"/>
      <c r="F31" s="170">
        <f>500+30000</f>
        <v>30500</v>
      </c>
      <c r="G31" s="170">
        <f>500+30000</f>
        <v>30500</v>
      </c>
      <c r="H31" s="170">
        <v>30500</v>
      </c>
      <c r="I31" s="170">
        <v>84668.800000000003</v>
      </c>
      <c r="J31" s="170">
        <v>42000</v>
      </c>
      <c r="K31" s="170">
        <v>42000</v>
      </c>
      <c r="L31" s="440">
        <v>42000</v>
      </c>
      <c r="M31" s="437">
        <v>42000</v>
      </c>
      <c r="N31" s="361"/>
    </row>
    <row r="32" spans="1:15" s="2" customFormat="1" ht="15.75" customHeight="1" x14ac:dyDescent="0.25">
      <c r="A32" s="158" t="s">
        <v>168</v>
      </c>
      <c r="B32" s="152" t="s">
        <v>169</v>
      </c>
      <c r="C32" s="157"/>
      <c r="D32" s="157"/>
      <c r="E32" s="157"/>
      <c r="F32" s="169">
        <f t="shared" ref="F32:K32" si="4">+F33</f>
        <v>105808.94</v>
      </c>
      <c r="G32" s="169">
        <f t="shared" si="4"/>
        <v>109341.42</v>
      </c>
      <c r="H32" s="169">
        <f t="shared" si="4"/>
        <v>111540.78</v>
      </c>
      <c r="I32" s="169">
        <f t="shared" si="4"/>
        <v>84954.71</v>
      </c>
      <c r="J32" s="169">
        <f t="shared" si="4"/>
        <v>79675</v>
      </c>
      <c r="K32" s="169">
        <f t="shared" si="4"/>
        <v>93820</v>
      </c>
      <c r="L32" s="169">
        <f>+L33</f>
        <v>89998.65</v>
      </c>
      <c r="M32" s="438">
        <f>M33</f>
        <v>89998.65</v>
      </c>
      <c r="N32" s="361"/>
    </row>
    <row r="33" spans="1:15" s="2" customFormat="1" ht="15.75" customHeight="1" x14ac:dyDescent="0.2">
      <c r="A33" s="159" t="s">
        <v>190</v>
      </c>
      <c r="B33" s="156" t="s">
        <v>187</v>
      </c>
      <c r="C33" s="157"/>
      <c r="D33" s="157"/>
      <c r="E33" s="157"/>
      <c r="F33" s="170">
        <v>105808.94</v>
      </c>
      <c r="G33" s="170">
        <v>109341.42</v>
      </c>
      <c r="H33" s="170">
        <v>111540.78</v>
      </c>
      <c r="I33" s="170">
        <v>84954.71</v>
      </c>
      <c r="J33" s="170">
        <v>79675</v>
      </c>
      <c r="K33" s="170">
        <v>93820</v>
      </c>
      <c r="L33" s="440">
        <v>89998.65</v>
      </c>
      <c r="M33" s="437">
        <v>89998.65</v>
      </c>
      <c r="N33" s="361"/>
    </row>
    <row r="34" spans="1:15" ht="15.75" customHeight="1" x14ac:dyDescent="0.25">
      <c r="A34" s="147">
        <v>2.8</v>
      </c>
      <c r="B34" s="148" t="s">
        <v>195</v>
      </c>
      <c r="C34" s="157"/>
      <c r="D34" s="157"/>
      <c r="E34" s="157"/>
      <c r="F34" s="170"/>
      <c r="G34" s="170"/>
      <c r="H34" s="170"/>
      <c r="I34" s="170"/>
      <c r="J34" s="170"/>
      <c r="K34" s="170"/>
      <c r="L34" s="441"/>
      <c r="M34" s="437"/>
      <c r="N34" s="361"/>
    </row>
    <row r="35" spans="1:15" s="8" customFormat="1" ht="16.5" customHeight="1" x14ac:dyDescent="0.25">
      <c r="A35" s="144">
        <v>3</v>
      </c>
      <c r="B35" s="160" t="s">
        <v>3</v>
      </c>
      <c r="C35" s="160" t="e">
        <f>+#REF!+#REF!+#REF!</f>
        <v>#REF!</v>
      </c>
      <c r="D35" s="160" t="e">
        <f>+#REF!+#REF!+D37</f>
        <v>#REF!</v>
      </c>
      <c r="E35" s="160" t="e">
        <f>+#REF!+#REF!+E37</f>
        <v>#REF!</v>
      </c>
      <c r="F35" s="160"/>
      <c r="G35" s="160"/>
      <c r="H35" s="171" t="e">
        <f>+H36+H39</f>
        <v>#REF!</v>
      </c>
      <c r="I35" s="171" t="e">
        <f>+I36+I39</f>
        <v>#REF!</v>
      </c>
      <c r="J35" s="171" t="e">
        <f>+J36+J39</f>
        <v>#REF!</v>
      </c>
      <c r="K35" s="171" t="e">
        <f>+K36+K39</f>
        <v>#REF!</v>
      </c>
      <c r="L35" s="442">
        <f>+L36+L39</f>
        <v>11000</v>
      </c>
      <c r="M35" s="422">
        <f>M36+M39</f>
        <v>128627.73</v>
      </c>
      <c r="N35" s="358"/>
    </row>
    <row r="36" spans="1:15" s="7" customFormat="1" ht="16.5" customHeight="1" x14ac:dyDescent="0.25">
      <c r="A36" s="147">
        <v>3.7</v>
      </c>
      <c r="B36" s="161" t="s">
        <v>2</v>
      </c>
      <c r="C36" s="161"/>
      <c r="D36" s="161"/>
      <c r="E36" s="161"/>
      <c r="F36" s="172"/>
      <c r="G36" s="172"/>
      <c r="H36" s="236">
        <f>+H37</f>
        <v>70582.16</v>
      </c>
      <c r="I36" s="236">
        <f>+I37</f>
        <v>0</v>
      </c>
      <c r="J36" s="236">
        <f>+J37</f>
        <v>0</v>
      </c>
      <c r="K36" s="236">
        <f>+K37</f>
        <v>0</v>
      </c>
      <c r="L36" s="417">
        <f>+L37</f>
        <v>0</v>
      </c>
      <c r="M36" s="432">
        <f>M37</f>
        <v>44453.53</v>
      </c>
      <c r="N36" s="359"/>
    </row>
    <row r="37" spans="1:15" s="7" customFormat="1" ht="16.5" customHeight="1" x14ac:dyDescent="0.25">
      <c r="A37" s="423" t="s">
        <v>170</v>
      </c>
      <c r="B37" s="152" t="s">
        <v>1</v>
      </c>
      <c r="C37" s="149" t="e">
        <f>+#REF!</f>
        <v>#REF!</v>
      </c>
      <c r="D37" s="149">
        <v>292216.34000000003</v>
      </c>
      <c r="E37" s="149">
        <v>86536.16</v>
      </c>
      <c r="F37" s="168"/>
      <c r="G37" s="168"/>
      <c r="H37" s="237">
        <f>+H38</f>
        <v>70582.16</v>
      </c>
      <c r="I37" s="237">
        <f>+I38</f>
        <v>0</v>
      </c>
      <c r="J37" s="237">
        <f>+J38</f>
        <v>0</v>
      </c>
      <c r="K37" s="237">
        <f>+K38</f>
        <v>0</v>
      </c>
      <c r="L37" s="418">
        <f>L38</f>
        <v>0</v>
      </c>
      <c r="M37" s="443">
        <f>M38</f>
        <v>44453.53</v>
      </c>
      <c r="N37" s="359"/>
    </row>
    <row r="38" spans="1:15" s="7" customFormat="1" ht="16.5" customHeight="1" x14ac:dyDescent="0.25">
      <c r="A38" s="423" t="s">
        <v>346</v>
      </c>
      <c r="B38" s="156" t="s">
        <v>347</v>
      </c>
      <c r="C38" s="245"/>
      <c r="D38" s="245"/>
      <c r="E38" s="245"/>
      <c r="F38" s="246"/>
      <c r="G38" s="246"/>
      <c r="H38" s="170">
        <v>70582.16</v>
      </c>
      <c r="I38" s="170"/>
      <c r="J38" s="170"/>
      <c r="K38" s="170">
        <f>+((+(G38-F38)+(H38-G38)+(I38-H38))/3+I38)</f>
        <v>0</v>
      </c>
      <c r="L38" s="419"/>
      <c r="M38" s="444">
        <v>44453.53</v>
      </c>
      <c r="N38" s="359"/>
    </row>
    <row r="39" spans="1:15" ht="15.75" customHeight="1" x14ac:dyDescent="0.25">
      <c r="A39" s="424">
        <v>3.8</v>
      </c>
      <c r="B39" s="148" t="s">
        <v>171</v>
      </c>
      <c r="C39" s="148"/>
      <c r="D39" s="148"/>
      <c r="E39" s="148"/>
      <c r="F39" s="425"/>
      <c r="G39" s="425"/>
      <c r="H39" s="426" t="e">
        <f>+H40</f>
        <v>#REF!</v>
      </c>
      <c r="I39" s="426" t="e">
        <f>+I40</f>
        <v>#REF!</v>
      </c>
      <c r="J39" s="426" t="e">
        <f>+J40</f>
        <v>#REF!</v>
      </c>
      <c r="K39" s="426" t="e">
        <f>+K40</f>
        <v>#REF!</v>
      </c>
      <c r="L39" s="427">
        <f>+L40</f>
        <v>11000</v>
      </c>
      <c r="M39" s="445">
        <f>M40</f>
        <v>84174.2</v>
      </c>
    </row>
    <row r="40" spans="1:15" ht="15.75" customHeight="1" x14ac:dyDescent="0.25">
      <c r="A40" s="423" t="s">
        <v>172</v>
      </c>
      <c r="B40" s="152" t="s">
        <v>171</v>
      </c>
      <c r="C40" s="149">
        <f>+C41</f>
        <v>31450.27</v>
      </c>
      <c r="D40" s="149">
        <v>292216.34000000003</v>
      </c>
      <c r="E40" s="149">
        <v>86536.16</v>
      </c>
      <c r="F40" s="168"/>
      <c r="G40" s="168"/>
      <c r="H40" s="169" t="e">
        <f>+H41+#REF!</f>
        <v>#REF!</v>
      </c>
      <c r="I40" s="169" t="e">
        <f>+I41+#REF!</f>
        <v>#REF!</v>
      </c>
      <c r="J40" s="169" t="e">
        <f>+J41+#REF!</f>
        <v>#REF!</v>
      </c>
      <c r="K40" s="169" t="e">
        <f>+K41+#REF!</f>
        <v>#REF!</v>
      </c>
      <c r="L40" s="420">
        <f>L41</f>
        <v>11000</v>
      </c>
      <c r="M40" s="446">
        <f>M41</f>
        <v>84174.2</v>
      </c>
    </row>
    <row r="41" spans="1:15" ht="15.75" customHeight="1" x14ac:dyDescent="0.2">
      <c r="A41" s="428" t="s">
        <v>173</v>
      </c>
      <c r="B41" s="156" t="s">
        <v>348</v>
      </c>
      <c r="C41" s="157">
        <v>31450.27</v>
      </c>
      <c r="D41" s="157">
        <v>31450.27</v>
      </c>
      <c r="E41" s="157">
        <v>31450.27</v>
      </c>
      <c r="F41" s="170"/>
      <c r="G41" s="170"/>
      <c r="H41" s="170">
        <v>18500</v>
      </c>
      <c r="I41" s="170"/>
      <c r="J41" s="170">
        <v>28040.78</v>
      </c>
      <c r="K41" s="170">
        <f>+((+(G41-F41)+(H41-G41)+(I41-H41))/3+I41)</f>
        <v>0</v>
      </c>
      <c r="L41" s="447">
        <v>11000</v>
      </c>
      <c r="M41" s="448">
        <v>84174.2</v>
      </c>
      <c r="O41" s="357"/>
    </row>
    <row r="42" spans="1:15" ht="15" hidden="1" x14ac:dyDescent="0.2">
      <c r="A42" s="449"/>
      <c r="B42" s="449"/>
      <c r="C42" s="157"/>
      <c r="D42" s="157"/>
      <c r="E42" s="157"/>
      <c r="F42" s="157"/>
      <c r="G42" s="157"/>
      <c r="H42" s="157"/>
      <c r="I42" s="157"/>
      <c r="J42" s="170"/>
      <c r="K42" s="170"/>
      <c r="L42" s="433"/>
      <c r="M42" s="434"/>
    </row>
    <row r="43" spans="1:15" ht="15" hidden="1" x14ac:dyDescent="0.2">
      <c r="A43" s="449"/>
      <c r="B43" s="449"/>
      <c r="C43" s="157"/>
      <c r="D43" s="157"/>
      <c r="E43" s="157"/>
      <c r="F43" s="157"/>
      <c r="G43" s="157"/>
      <c r="H43" s="157"/>
      <c r="I43" s="157"/>
      <c r="J43" s="170"/>
      <c r="K43" s="170"/>
      <c r="L43" s="433"/>
      <c r="M43" s="434"/>
    </row>
    <row r="44" spans="1:15" ht="15" hidden="1" x14ac:dyDescent="0.2">
      <c r="A44" s="449"/>
      <c r="B44" s="449"/>
      <c r="C44" s="157"/>
      <c r="D44" s="157"/>
      <c r="E44" s="157"/>
      <c r="F44" s="157"/>
      <c r="G44" s="157"/>
      <c r="H44" s="157"/>
      <c r="I44" s="157"/>
      <c r="J44" s="170"/>
      <c r="K44" s="170"/>
      <c r="L44" s="433"/>
      <c r="M44" s="434"/>
    </row>
    <row r="45" spans="1:15" ht="15" hidden="1" x14ac:dyDescent="0.2">
      <c r="A45" s="449"/>
      <c r="B45" s="449"/>
      <c r="C45" s="157"/>
      <c r="D45" s="157"/>
      <c r="E45" s="157"/>
      <c r="F45" s="157"/>
      <c r="G45" s="157"/>
      <c r="H45" s="157"/>
      <c r="I45" s="157"/>
      <c r="J45" s="170"/>
      <c r="K45" s="170"/>
      <c r="L45" s="433"/>
      <c r="M45" s="434"/>
    </row>
    <row r="46" spans="1:15" s="3" customFormat="1" ht="16.5" thickBot="1" x14ac:dyDescent="0.3">
      <c r="A46" s="162"/>
      <c r="B46" s="163" t="s">
        <v>0</v>
      </c>
      <c r="C46" s="164" t="e">
        <f>+C35+#REF!+C6</f>
        <v>#REF!</v>
      </c>
      <c r="D46" s="164" t="e">
        <f>+D35+#REF!+D6</f>
        <v>#REF!</v>
      </c>
      <c r="E46" s="164" t="e">
        <f>+E35+#REF!+E6</f>
        <v>#REF!</v>
      </c>
      <c r="F46" s="173" t="e">
        <f t="shared" ref="F46:K46" si="5">+F39+F36+F34+F29+F25+F22</f>
        <v>#REF!</v>
      </c>
      <c r="G46" s="173" t="e">
        <f t="shared" si="5"/>
        <v>#REF!</v>
      </c>
      <c r="H46" s="173" t="e">
        <f t="shared" si="5"/>
        <v>#REF!</v>
      </c>
      <c r="I46" s="173" t="e">
        <f t="shared" si="5"/>
        <v>#REF!</v>
      </c>
      <c r="J46" s="173" t="e">
        <f t="shared" si="5"/>
        <v>#REF!</v>
      </c>
      <c r="K46" s="173" t="e">
        <f t="shared" si="5"/>
        <v>#REF!</v>
      </c>
      <c r="L46" s="169">
        <f>+L35+L28+L6</f>
        <v>204680</v>
      </c>
      <c r="M46" s="450">
        <f>M6+M35+M28</f>
        <v>322307.73</v>
      </c>
      <c r="N46" s="362"/>
    </row>
    <row r="47" spans="1:15" ht="15" thickTop="1" x14ac:dyDescent="0.2">
      <c r="E47" s="5"/>
      <c r="F47" s="5"/>
      <c r="G47" s="5"/>
      <c r="H47" s="5"/>
      <c r="I47" s="5"/>
      <c r="J47" s="5"/>
      <c r="K47" s="5"/>
      <c r="L47" s="230"/>
    </row>
    <row r="48" spans="1:15" x14ac:dyDescent="0.2">
      <c r="E48" s="5"/>
      <c r="F48" s="5"/>
      <c r="G48" s="5"/>
      <c r="H48" s="5"/>
      <c r="I48" s="5"/>
      <c r="J48" s="5"/>
      <c r="K48" s="5"/>
    </row>
    <row r="49" spans="1:18" x14ac:dyDescent="0.2">
      <c r="D49" s="5"/>
    </row>
    <row r="50" spans="1:18" ht="22.5" customHeight="1" x14ac:dyDescent="0.2">
      <c r="A50" s="455" t="s">
        <v>345</v>
      </c>
      <c r="B50" s="455"/>
      <c r="C50" s="270" t="s">
        <v>365</v>
      </c>
      <c r="D50" s="5"/>
      <c r="L50" s="457" t="s">
        <v>365</v>
      </c>
      <c r="M50" s="457"/>
    </row>
    <row r="51" spans="1:18" ht="11.25" customHeight="1" x14ac:dyDescent="0.2">
      <c r="A51" s="456" t="s">
        <v>236</v>
      </c>
      <c r="B51" s="456"/>
      <c r="C51" s="272" t="s">
        <v>366</v>
      </c>
      <c r="D51" s="5"/>
      <c r="L51" s="458" t="s">
        <v>366</v>
      </c>
      <c r="M51" s="458"/>
    </row>
    <row r="52" spans="1:18" x14ac:dyDescent="0.2">
      <c r="A52" s="1"/>
      <c r="D52" s="5"/>
    </row>
    <row r="53" spans="1:18" x14ac:dyDescent="0.2">
      <c r="A53" s="1"/>
      <c r="D53" s="5"/>
      <c r="M53" s="363"/>
      <c r="N53" s="363"/>
      <c r="O53" s="166"/>
      <c r="P53" s="166"/>
      <c r="Q53" s="166"/>
      <c r="R53" s="166"/>
    </row>
    <row r="54" spans="1:18" x14ac:dyDescent="0.2">
      <c r="A54" s="1"/>
      <c r="D54" s="5"/>
    </row>
    <row r="56" spans="1:18" x14ac:dyDescent="0.2">
      <c r="A56" s="1"/>
      <c r="D56" s="4">
        <v>58120</v>
      </c>
      <c r="E56" s="4">
        <v>60220.75</v>
      </c>
      <c r="F56" s="4"/>
      <c r="G56" s="4"/>
      <c r="H56" s="4"/>
      <c r="I56" s="4"/>
      <c r="J56" s="4"/>
    </row>
    <row r="57" spans="1:18" x14ac:dyDescent="0.2">
      <c r="A57" s="1"/>
      <c r="B57" s="106"/>
      <c r="D57" s="4">
        <v>240882.98</v>
      </c>
      <c r="E57" s="4">
        <v>8516.39</v>
      </c>
      <c r="F57" s="4"/>
      <c r="G57" s="4"/>
      <c r="H57" s="4"/>
      <c r="I57" s="4"/>
      <c r="J57" s="4"/>
    </row>
    <row r="58" spans="1:18" hidden="1" x14ac:dyDescent="0.2">
      <c r="A58" s="1"/>
      <c r="B58" s="107" t="s">
        <v>142</v>
      </c>
      <c r="D58" s="4">
        <v>37569.42</v>
      </c>
      <c r="E58" s="4">
        <v>119360.34</v>
      </c>
      <c r="F58" s="4"/>
      <c r="G58" s="4"/>
      <c r="H58" s="4"/>
      <c r="I58" s="4"/>
      <c r="J58" s="4"/>
    </row>
    <row r="59" spans="1:18" hidden="1" x14ac:dyDescent="0.2">
      <c r="A59" s="1"/>
      <c r="B59" s="107" t="s">
        <v>143</v>
      </c>
      <c r="D59" s="4">
        <v>15000</v>
      </c>
      <c r="E59" s="4">
        <v>5311.26</v>
      </c>
      <c r="F59" s="4"/>
      <c r="G59" s="4"/>
      <c r="H59" s="4"/>
      <c r="I59" s="4"/>
      <c r="J59" s="4"/>
    </row>
    <row r="60" spans="1:18" x14ac:dyDescent="0.2">
      <c r="A60" s="1"/>
      <c r="B60" s="107"/>
      <c r="D60" s="4"/>
      <c r="E60" s="4"/>
      <c r="F60" s="4"/>
      <c r="G60" s="4"/>
      <c r="H60" s="4"/>
      <c r="I60" s="4"/>
      <c r="J60" s="4"/>
    </row>
    <row r="61" spans="1:18" x14ac:dyDescent="0.2">
      <c r="A61" s="1"/>
      <c r="B61" s="107"/>
      <c r="D61" s="4"/>
      <c r="E61" s="4"/>
      <c r="F61" s="4"/>
      <c r="G61" s="4"/>
      <c r="H61" s="4"/>
      <c r="I61" s="4"/>
      <c r="J61" s="4"/>
    </row>
    <row r="62" spans="1:18" x14ac:dyDescent="0.2">
      <c r="A62" s="1"/>
      <c r="B62" s="107"/>
      <c r="D62" s="4"/>
      <c r="E62" s="4"/>
      <c r="F62" s="4"/>
      <c r="G62" s="4"/>
      <c r="H62" s="4"/>
      <c r="I62" s="4"/>
      <c r="J62" s="4"/>
    </row>
    <row r="63" spans="1:18" x14ac:dyDescent="0.2">
      <c r="A63" s="1"/>
      <c r="B63" s="107"/>
      <c r="D63" s="4"/>
      <c r="E63" s="4"/>
      <c r="F63" s="4"/>
      <c r="G63" s="4"/>
      <c r="H63" s="4"/>
      <c r="I63" s="4"/>
      <c r="J63" s="4"/>
    </row>
    <row r="64" spans="1:18" x14ac:dyDescent="0.2">
      <c r="A64" s="1"/>
      <c r="B64" s="106"/>
      <c r="D64" s="4">
        <v>5295.41</v>
      </c>
      <c r="E64" s="4">
        <v>1754.57</v>
      </c>
      <c r="F64" s="4"/>
      <c r="G64" s="4"/>
      <c r="H64" s="4"/>
      <c r="I64" s="4"/>
      <c r="J64" s="4"/>
    </row>
    <row r="65" spans="1:14" x14ac:dyDescent="0.2">
      <c r="A65" s="1"/>
      <c r="D65" s="4">
        <v>100000</v>
      </c>
      <c r="E65" s="4">
        <v>33404.300000000003</v>
      </c>
      <c r="F65" s="4"/>
      <c r="G65" s="4"/>
      <c r="H65" s="4"/>
      <c r="I65" s="4"/>
      <c r="J65" s="4"/>
    </row>
    <row r="66" spans="1:14" ht="15" customHeight="1" x14ac:dyDescent="0.25">
      <c r="A66" s="1"/>
      <c r="B66" s="453" t="s">
        <v>416</v>
      </c>
      <c r="C66" s="454"/>
      <c r="D66" s="454"/>
      <c r="E66" s="454"/>
      <c r="F66" s="454"/>
      <c r="G66" s="454"/>
      <c r="H66" s="454"/>
      <c r="I66" s="454"/>
      <c r="J66" s="454"/>
      <c r="K66" s="454"/>
      <c r="L66" s="454"/>
    </row>
    <row r="67" spans="1:14" ht="30" x14ac:dyDescent="0.25">
      <c r="A67" s="135"/>
      <c r="B67" s="116" t="s">
        <v>43</v>
      </c>
      <c r="C67" s="117"/>
      <c r="D67" s="118">
        <v>7143.17</v>
      </c>
      <c r="E67" s="118">
        <v>12000</v>
      </c>
      <c r="F67" s="118"/>
      <c r="G67" s="118"/>
      <c r="H67" s="118"/>
      <c r="I67" s="118"/>
      <c r="J67" s="118"/>
      <c r="K67" s="117" t="s">
        <v>144</v>
      </c>
      <c r="L67" s="119" t="s">
        <v>151</v>
      </c>
    </row>
    <row r="68" spans="1:14" s="3" customFormat="1" ht="15" x14ac:dyDescent="0.25">
      <c r="A68" s="135"/>
      <c r="B68" s="100" t="s">
        <v>13</v>
      </c>
      <c r="C68" s="109"/>
      <c r="D68" s="101">
        <v>43953.120000000003</v>
      </c>
      <c r="E68" s="101">
        <v>90650.59</v>
      </c>
      <c r="F68" s="101"/>
      <c r="G68" s="101"/>
      <c r="H68" s="101"/>
      <c r="I68" s="101"/>
      <c r="J68" s="101"/>
      <c r="K68" s="110">
        <f>SUM(K69:K73)</f>
        <v>61681.35</v>
      </c>
      <c r="L68" s="120">
        <f>+K68/K82</f>
        <v>0.31847041511771995</v>
      </c>
      <c r="M68" s="362">
        <f>L46*22%</f>
        <v>45029.599999999999</v>
      </c>
      <c r="N68" s="362"/>
    </row>
    <row r="69" spans="1:14" x14ac:dyDescent="0.2">
      <c r="B69" s="99" t="s">
        <v>140</v>
      </c>
      <c r="C69" s="111">
        <v>568296.28</v>
      </c>
      <c r="D69" s="102">
        <v>512109.51</v>
      </c>
      <c r="E69" s="102">
        <v>630323.42000000004</v>
      </c>
      <c r="F69" s="102"/>
      <c r="G69" s="102"/>
      <c r="H69" s="102"/>
      <c r="I69" s="102"/>
      <c r="J69" s="102"/>
      <c r="K69" s="112"/>
      <c r="L69" s="99"/>
    </row>
    <row r="70" spans="1:14" x14ac:dyDescent="0.2">
      <c r="B70" s="99" t="s">
        <v>141</v>
      </c>
      <c r="C70" s="111">
        <v>30845.319999999996</v>
      </c>
      <c r="D70" s="102">
        <v>37260.57</v>
      </c>
      <c r="E70" s="102">
        <v>5151.82</v>
      </c>
      <c r="F70" s="102"/>
      <c r="G70" s="102"/>
      <c r="H70" s="102"/>
      <c r="I70" s="102"/>
      <c r="J70" s="102"/>
      <c r="K70" s="112">
        <f>+L25</f>
        <v>1500</v>
      </c>
      <c r="L70" s="231"/>
    </row>
    <row r="71" spans="1:14" x14ac:dyDescent="0.2">
      <c r="B71" s="99" t="s">
        <v>146</v>
      </c>
      <c r="C71" s="111">
        <v>3623.8999999999996</v>
      </c>
      <c r="D71" s="102">
        <v>5680.8099999999995</v>
      </c>
      <c r="E71" s="102">
        <v>5127.9799999999996</v>
      </c>
      <c r="F71" s="102"/>
      <c r="G71" s="102"/>
      <c r="H71" s="102"/>
      <c r="I71" s="102"/>
      <c r="J71" s="102"/>
      <c r="K71" s="112"/>
      <c r="L71" s="99"/>
    </row>
    <row r="72" spans="1:14" x14ac:dyDescent="0.2">
      <c r="B72" s="99" t="s">
        <v>147</v>
      </c>
      <c r="C72" s="111"/>
      <c r="D72" s="102"/>
      <c r="E72" s="102"/>
      <c r="F72" s="102"/>
      <c r="G72" s="102"/>
      <c r="H72" s="102"/>
      <c r="I72" s="102"/>
      <c r="J72" s="102"/>
      <c r="K72" s="112"/>
      <c r="L72" s="99"/>
    </row>
    <row r="73" spans="1:14" x14ac:dyDescent="0.2">
      <c r="B73" s="99" t="s">
        <v>148</v>
      </c>
      <c r="C73" s="111"/>
      <c r="D73" s="102"/>
      <c r="E73" s="102"/>
      <c r="F73" s="102"/>
      <c r="G73" s="102"/>
      <c r="H73" s="102"/>
      <c r="I73" s="102"/>
      <c r="J73" s="102"/>
      <c r="K73" s="112">
        <f>+L24</f>
        <v>60181.35</v>
      </c>
      <c r="L73" s="231"/>
    </row>
    <row r="74" spans="1:14" s="3" customFormat="1" ht="14.25" hidden="1" customHeight="1" x14ac:dyDescent="0.25">
      <c r="A74" s="135"/>
      <c r="B74" s="100" t="s">
        <v>4</v>
      </c>
      <c r="C74" s="109"/>
      <c r="D74" s="101">
        <v>18910.32</v>
      </c>
      <c r="E74" s="101">
        <v>6719.16</v>
      </c>
      <c r="F74" s="101"/>
      <c r="G74" s="101"/>
      <c r="H74" s="101"/>
      <c r="I74" s="101"/>
      <c r="J74" s="101"/>
      <c r="K74" s="110" t="e">
        <f>K28</f>
        <v>#REF!</v>
      </c>
      <c r="L74" s="120" t="e">
        <f>+K74/K79</f>
        <v>#REF!</v>
      </c>
      <c r="M74" s="362"/>
      <c r="N74" s="362"/>
    </row>
    <row r="75" spans="1:14" ht="14.25" hidden="1" customHeight="1" x14ac:dyDescent="0.2">
      <c r="B75" s="99" t="s">
        <v>149</v>
      </c>
      <c r="C75" s="111"/>
      <c r="D75" s="102"/>
      <c r="E75" s="102"/>
      <c r="F75" s="102"/>
      <c r="G75" s="102"/>
      <c r="H75" s="102"/>
      <c r="I75" s="102"/>
      <c r="J75" s="102"/>
      <c r="K75" s="112" t="e">
        <f>+#REF!</f>
        <v>#REF!</v>
      </c>
      <c r="L75" s="99"/>
    </row>
    <row r="76" spans="1:14" ht="14.25" hidden="1" customHeight="1" x14ac:dyDescent="0.2">
      <c r="B76" s="99" t="s">
        <v>150</v>
      </c>
      <c r="C76" s="111"/>
      <c r="D76" s="102"/>
      <c r="E76" s="102"/>
      <c r="F76" s="102"/>
      <c r="G76" s="102"/>
      <c r="H76" s="102"/>
      <c r="I76" s="102"/>
      <c r="J76" s="102"/>
      <c r="K76" s="112" t="e">
        <f>+#REF!</f>
        <v>#REF!</v>
      </c>
      <c r="L76" s="99"/>
    </row>
    <row r="77" spans="1:14" s="3" customFormat="1" ht="14.25" hidden="1" customHeight="1" x14ac:dyDescent="0.25">
      <c r="A77" s="135"/>
      <c r="B77" s="100" t="s">
        <v>145</v>
      </c>
      <c r="C77" s="109"/>
      <c r="D77" s="101">
        <v>11053.53</v>
      </c>
      <c r="E77" s="101">
        <v>10402.629999999999</v>
      </c>
      <c r="F77" s="101"/>
      <c r="G77" s="101"/>
      <c r="H77" s="101"/>
      <c r="I77" s="101"/>
      <c r="J77" s="101"/>
      <c r="K77" s="110">
        <v>0</v>
      </c>
      <c r="L77" s="100"/>
      <c r="M77" s="362"/>
      <c r="N77" s="362"/>
    </row>
    <row r="78" spans="1:14" s="3" customFormat="1" ht="15" x14ac:dyDescent="0.25">
      <c r="A78" s="135"/>
      <c r="B78" s="100" t="s">
        <v>145</v>
      </c>
      <c r="C78" s="109"/>
      <c r="D78" s="101"/>
      <c r="E78" s="101"/>
      <c r="F78" s="101"/>
      <c r="G78" s="101"/>
      <c r="H78" s="101"/>
      <c r="I78" s="101"/>
      <c r="J78" s="101"/>
      <c r="K78" s="110">
        <f>+L28</f>
        <v>131998.65</v>
      </c>
      <c r="L78" s="120">
        <f>+K78/K82</f>
        <v>0.68152958488227999</v>
      </c>
      <c r="M78" s="362"/>
      <c r="N78" s="362"/>
    </row>
    <row r="79" spans="1:14" s="108" customFormat="1" ht="14.25" hidden="1" customHeight="1" x14ac:dyDescent="0.25">
      <c r="A79" s="136"/>
      <c r="B79" s="113" t="s">
        <v>19</v>
      </c>
      <c r="C79" s="114"/>
      <c r="D79" s="103">
        <v>38515.08</v>
      </c>
      <c r="E79" s="103">
        <v>109499.67</v>
      </c>
      <c r="F79" s="103"/>
      <c r="G79" s="103"/>
      <c r="H79" s="103"/>
      <c r="I79" s="103"/>
      <c r="J79" s="103"/>
      <c r="K79" s="115" t="e">
        <f>+K77+K74+K68+K78</f>
        <v>#REF!</v>
      </c>
      <c r="L79" s="121" t="e">
        <f>+K79/K79</f>
        <v>#REF!</v>
      </c>
      <c r="M79" s="364"/>
      <c r="N79" s="364"/>
    </row>
    <row r="80" spans="1:14" ht="14.25" hidden="1" customHeight="1" x14ac:dyDescent="0.25">
      <c r="D80" s="6">
        <f>SUM(D56:D79)</f>
        <v>1131493.9200000002</v>
      </c>
      <c r="E80" s="6">
        <f>SUM(E56:E79)</f>
        <v>1098442.8799999999</v>
      </c>
      <c r="F80" s="6"/>
      <c r="G80" s="6"/>
      <c r="H80" s="6"/>
      <c r="I80" s="6"/>
      <c r="J80" s="6"/>
    </row>
    <row r="81" spans="1:12" ht="15" hidden="1" customHeight="1" x14ac:dyDescent="0.25">
      <c r="D81" s="6"/>
    </row>
    <row r="82" spans="1:12" ht="15" x14ac:dyDescent="0.25">
      <c r="D82" s="6"/>
      <c r="E82" s="4"/>
      <c r="F82" s="4"/>
      <c r="G82" s="4"/>
      <c r="H82" s="4"/>
      <c r="I82" s="4"/>
      <c r="J82" s="4"/>
      <c r="K82" s="5">
        <f>+K78+K68</f>
        <v>193680</v>
      </c>
      <c r="L82" s="232">
        <f>SUM(L68+L78)</f>
        <v>1</v>
      </c>
    </row>
    <row r="83" spans="1:12" ht="15" x14ac:dyDescent="0.25">
      <c r="A83" s="1"/>
      <c r="D83" s="6"/>
      <c r="E83" s="4"/>
      <c r="F83" s="4"/>
      <c r="G83" s="4"/>
      <c r="H83" s="4"/>
      <c r="I83" s="4"/>
      <c r="J83" s="4"/>
      <c r="K83" s="1"/>
    </row>
    <row r="84" spans="1:12" x14ac:dyDescent="0.2">
      <c r="A84" s="1"/>
      <c r="D84" s="4"/>
      <c r="K84" s="1"/>
    </row>
    <row r="85" spans="1:12" x14ac:dyDescent="0.2">
      <c r="A85" s="1"/>
      <c r="B85" s="1" t="s">
        <v>18</v>
      </c>
      <c r="D85" s="4">
        <v>275000</v>
      </c>
      <c r="K85" s="1"/>
    </row>
    <row r="86" spans="1:12" x14ac:dyDescent="0.2">
      <c r="A86" s="1"/>
      <c r="D86" s="4">
        <v>124034.61</v>
      </c>
      <c r="K86" s="1"/>
    </row>
    <row r="87" spans="1:12" x14ac:dyDescent="0.2">
      <c r="A87" s="1"/>
      <c r="D87" s="4">
        <v>230349.98</v>
      </c>
      <c r="K87" s="1"/>
    </row>
    <row r="88" spans="1:12" x14ac:dyDescent="0.2">
      <c r="A88" s="1"/>
      <c r="D88" s="4">
        <v>169189.15</v>
      </c>
      <c r="K88" s="1"/>
    </row>
    <row r="89" spans="1:12" ht="15" x14ac:dyDescent="0.25">
      <c r="A89" s="1"/>
      <c r="D89" s="6">
        <f>SUM(D85:D88)</f>
        <v>798573.74</v>
      </c>
      <c r="K89" s="1"/>
    </row>
    <row r="90" spans="1:12" x14ac:dyDescent="0.2">
      <c r="A90" s="1"/>
      <c r="D90" s="4"/>
      <c r="K90" s="1"/>
    </row>
    <row r="91" spans="1:12" x14ac:dyDescent="0.2">
      <c r="A91" s="1"/>
      <c r="D91" s="4"/>
      <c r="K91" s="1"/>
    </row>
    <row r="92" spans="1:12" x14ac:dyDescent="0.2">
      <c r="A92" s="1"/>
      <c r="D92" s="4"/>
      <c r="K92" s="1"/>
    </row>
    <row r="93" spans="1:12" x14ac:dyDescent="0.2">
      <c r="A93" s="1"/>
      <c r="D93" s="4"/>
      <c r="K93" s="1"/>
    </row>
    <row r="94" spans="1:12" x14ac:dyDescent="0.2">
      <c r="A94" s="1"/>
      <c r="D94" s="4"/>
      <c r="K94" s="1"/>
    </row>
    <row r="95" spans="1:12" x14ac:dyDescent="0.2">
      <c r="A95" s="1"/>
      <c r="D95" s="4"/>
      <c r="K95" s="1"/>
    </row>
    <row r="96" spans="1:12" x14ac:dyDescent="0.2">
      <c r="A96" s="1"/>
      <c r="D96" s="4"/>
      <c r="K96" s="1"/>
    </row>
  </sheetData>
  <mergeCells count="7">
    <mergeCell ref="A3:M3"/>
    <mergeCell ref="A1:M2"/>
    <mergeCell ref="B66:L66"/>
    <mergeCell ref="A50:B50"/>
    <mergeCell ref="A51:B51"/>
    <mergeCell ref="L50:M50"/>
    <mergeCell ref="L51:M5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rowBreaks count="1" manualBreakCount="1">
    <brk id="59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T58"/>
  <sheetViews>
    <sheetView topLeftCell="C1" workbookViewId="0">
      <selection activeCell="G34" sqref="G34"/>
    </sheetView>
  </sheetViews>
  <sheetFormatPr baseColWidth="10" defaultRowHeight="14.25" x14ac:dyDescent="0.2"/>
  <cols>
    <col min="1" max="1" width="2.5703125" style="1" customWidth="1"/>
    <col min="2" max="2" width="33.28515625" style="1" customWidth="1"/>
    <col min="3" max="3" width="23.42578125" style="1" customWidth="1"/>
    <col min="4" max="4" width="13.85546875" style="4" customWidth="1"/>
    <col min="5" max="5" width="15.42578125" style="4" customWidth="1"/>
    <col min="6" max="6" width="15" style="4" customWidth="1"/>
    <col min="7" max="7" width="13.85546875" style="4" customWidth="1"/>
    <col min="8" max="9" width="13.7109375" style="4" customWidth="1"/>
    <col min="10" max="10" width="16.7109375" style="4" customWidth="1"/>
    <col min="11" max="11" width="0" style="11" hidden="1" customWidth="1"/>
    <col min="12" max="12" width="13.7109375" style="4" customWidth="1"/>
    <col min="13" max="13" width="0.28515625" style="4" customWidth="1"/>
    <col min="14" max="14" width="13.140625" style="4" customWidth="1"/>
    <col min="15" max="15" width="15" style="4" customWidth="1"/>
    <col min="16" max="16" width="0.28515625" style="4" customWidth="1"/>
    <col min="17" max="17" width="14.5703125" style="4" customWidth="1"/>
    <col min="18" max="18" width="16.5703125" style="4" customWidth="1"/>
    <col min="19" max="19" width="11.42578125" style="10"/>
    <col min="20" max="20" width="12" style="1" bestFit="1" customWidth="1"/>
    <col min="21" max="16384" width="11.42578125" style="1"/>
  </cols>
  <sheetData>
    <row r="1" spans="2:19" ht="20.25" x14ac:dyDescent="0.3">
      <c r="B1" s="76" t="s">
        <v>237</v>
      </c>
      <c r="C1" s="76"/>
    </row>
    <row r="2" spans="2:19" ht="20.25" hidden="1" x14ac:dyDescent="0.3">
      <c r="B2" s="76"/>
      <c r="C2" s="76"/>
    </row>
    <row r="3" spans="2:19" ht="20.25" hidden="1" x14ac:dyDescent="0.3">
      <c r="B3" s="76"/>
      <c r="C3" s="76"/>
      <c r="D3" s="133"/>
    </row>
    <row r="4" spans="2:19" ht="20.25" hidden="1" x14ac:dyDescent="0.3">
      <c r="B4" s="76"/>
      <c r="C4" s="76"/>
      <c r="F4" s="133"/>
    </row>
    <row r="5" spans="2:19" ht="20.25" x14ac:dyDescent="0.3">
      <c r="B5" s="76"/>
      <c r="C5" s="76"/>
    </row>
    <row r="6" spans="2:19" ht="15" thickBot="1" x14ac:dyDescent="0.25"/>
    <row r="7" spans="2:19" ht="76.5" customHeight="1" x14ac:dyDescent="0.2">
      <c r="B7" s="51"/>
      <c r="C7" s="50"/>
      <c r="D7" s="48" t="s">
        <v>33</v>
      </c>
      <c r="E7" s="48" t="s">
        <v>32</v>
      </c>
      <c r="F7" s="48" t="s">
        <v>31</v>
      </c>
      <c r="G7" s="48" t="s">
        <v>30</v>
      </c>
      <c r="H7" s="48" t="s">
        <v>29</v>
      </c>
      <c r="I7" s="48" t="s">
        <v>28</v>
      </c>
      <c r="J7" s="49" t="s">
        <v>27</v>
      </c>
      <c r="K7" s="44"/>
      <c r="L7" s="48" t="s">
        <v>322</v>
      </c>
      <c r="M7" s="48" t="s">
        <v>25</v>
      </c>
      <c r="N7" s="48" t="s">
        <v>24</v>
      </c>
      <c r="O7" s="48" t="s">
        <v>23</v>
      </c>
      <c r="P7" s="48" t="s">
        <v>22</v>
      </c>
      <c r="Q7" s="48" t="s">
        <v>41</v>
      </c>
      <c r="R7" s="48" t="s">
        <v>40</v>
      </c>
      <c r="S7" s="44"/>
    </row>
    <row r="8" spans="2:19" s="17" customFormat="1" ht="15" thickBot="1" x14ac:dyDescent="0.25">
      <c r="B8" s="47" t="s">
        <v>39</v>
      </c>
      <c r="C8" s="46"/>
      <c r="D8" s="143">
        <v>0.34065000000000001</v>
      </c>
      <c r="E8" s="43"/>
      <c r="F8" s="43"/>
      <c r="G8" s="43"/>
      <c r="H8" s="43"/>
      <c r="I8" s="141">
        <v>0.1115</v>
      </c>
      <c r="J8" s="45"/>
      <c r="K8" s="44"/>
      <c r="L8" s="43"/>
      <c r="M8" s="43"/>
      <c r="N8" s="43"/>
      <c r="O8" s="43"/>
      <c r="P8" s="43"/>
      <c r="Q8" s="43"/>
      <c r="R8" s="43"/>
      <c r="S8" s="44"/>
    </row>
    <row r="9" spans="2:19" ht="15" thickBot="1" x14ac:dyDescent="0.25">
      <c r="B9" s="42" t="s">
        <v>38</v>
      </c>
      <c r="C9" s="41" t="s">
        <v>37</v>
      </c>
      <c r="D9" s="38"/>
      <c r="E9" s="38"/>
      <c r="F9" s="38"/>
      <c r="G9" s="38"/>
      <c r="H9" s="38"/>
      <c r="I9" s="38"/>
      <c r="J9" s="40"/>
      <c r="K9" s="39"/>
      <c r="L9" s="38"/>
      <c r="M9" s="38"/>
      <c r="N9" s="38"/>
      <c r="O9" s="38"/>
      <c r="P9" s="38"/>
      <c r="Q9" s="38"/>
      <c r="R9" s="38"/>
      <c r="S9" s="63"/>
    </row>
    <row r="10" spans="2:19" x14ac:dyDescent="0.2">
      <c r="B10" s="37" t="s">
        <v>21</v>
      </c>
      <c r="C10" s="36" t="s">
        <v>20</v>
      </c>
      <c r="D10" s="73"/>
      <c r="E10" s="73">
        <v>12</v>
      </c>
      <c r="F10" s="73"/>
      <c r="G10" s="73">
        <v>200</v>
      </c>
      <c r="H10" s="73"/>
      <c r="I10" s="73">
        <v>0.11650000000000001</v>
      </c>
      <c r="J10" s="75"/>
      <c r="K10" s="74"/>
      <c r="L10" s="73"/>
      <c r="M10" s="73"/>
      <c r="N10" s="73"/>
      <c r="O10" s="73"/>
      <c r="P10" s="72"/>
      <c r="Q10" s="72"/>
      <c r="R10" s="72"/>
      <c r="S10" s="34"/>
    </row>
    <row r="11" spans="2:19" x14ac:dyDescent="0.2">
      <c r="B11" s="59"/>
      <c r="C11" s="60" t="s">
        <v>196</v>
      </c>
      <c r="D11" s="20">
        <v>1042.8499999999999</v>
      </c>
      <c r="E11" s="20">
        <f t="shared" ref="E11:E16" si="0">+D11*12</f>
        <v>12514.199999999999</v>
      </c>
      <c r="F11" s="20">
        <f t="shared" ref="F11:F17" si="1">+D11</f>
        <v>1042.8499999999999</v>
      </c>
      <c r="G11" s="20">
        <f>+$D$12</f>
        <v>375</v>
      </c>
      <c r="H11" s="20">
        <f t="shared" ref="H11:H16" si="2">+D11</f>
        <v>1042.8499999999999</v>
      </c>
      <c r="I11" s="20">
        <f>+(D11*$I$8)*12</f>
        <v>1395.3332999999998</v>
      </c>
      <c r="J11" s="57">
        <f>SUM(E11:I11)</f>
        <v>16370.2333</v>
      </c>
      <c r="K11" s="56"/>
      <c r="L11" s="20"/>
      <c r="M11" s="20">
        <v>200</v>
      </c>
      <c r="N11" s="20"/>
      <c r="O11" s="20"/>
      <c r="P11" s="20">
        <v>4000</v>
      </c>
      <c r="Q11" s="20"/>
      <c r="R11" s="20"/>
      <c r="S11" s="56"/>
    </row>
    <row r="12" spans="2:19" x14ac:dyDescent="0.2">
      <c r="B12" s="59"/>
      <c r="C12" s="59" t="s">
        <v>197</v>
      </c>
      <c r="D12" s="20">
        <v>375</v>
      </c>
      <c r="E12" s="20">
        <f t="shared" si="0"/>
        <v>4500</v>
      </c>
      <c r="F12" s="20">
        <f t="shared" si="1"/>
        <v>375</v>
      </c>
      <c r="G12" s="20">
        <f>+G11</f>
        <v>375</v>
      </c>
      <c r="H12" s="20">
        <f t="shared" si="2"/>
        <v>375</v>
      </c>
      <c r="I12" s="20">
        <f t="shared" ref="I12:I17" si="3">+(D12*$I$8)*12</f>
        <v>501.75</v>
      </c>
      <c r="J12" s="57">
        <f t="shared" ref="J12:J17" si="4">SUM(E12:I12)</f>
        <v>6126.75</v>
      </c>
      <c r="K12" s="56"/>
      <c r="L12" s="20"/>
      <c r="M12" s="20">
        <v>200</v>
      </c>
      <c r="N12" s="20"/>
      <c r="O12" s="20"/>
      <c r="P12" s="20">
        <f t="shared" ref="P12:P17" si="5">50*12</f>
        <v>600</v>
      </c>
      <c r="Q12" s="20"/>
      <c r="R12" s="20"/>
      <c r="S12" s="56"/>
    </row>
    <row r="13" spans="2:19" x14ac:dyDescent="0.2">
      <c r="B13" s="59"/>
      <c r="C13" s="59" t="s">
        <v>198</v>
      </c>
      <c r="D13" s="20">
        <f>+D12</f>
        <v>375</v>
      </c>
      <c r="E13" s="20">
        <f t="shared" si="0"/>
        <v>4500</v>
      </c>
      <c r="F13" s="20">
        <f t="shared" si="1"/>
        <v>375</v>
      </c>
      <c r="G13" s="20">
        <f>+G12</f>
        <v>375</v>
      </c>
      <c r="H13" s="20">
        <f t="shared" si="2"/>
        <v>375</v>
      </c>
      <c r="I13" s="20">
        <f t="shared" si="3"/>
        <v>501.75</v>
      </c>
      <c r="J13" s="57">
        <f t="shared" si="4"/>
        <v>6126.75</v>
      </c>
      <c r="K13" s="56"/>
      <c r="L13" s="20"/>
      <c r="M13" s="20">
        <v>200</v>
      </c>
      <c r="N13" s="20"/>
      <c r="O13" s="20"/>
      <c r="P13" s="20">
        <f t="shared" si="5"/>
        <v>600</v>
      </c>
      <c r="Q13" s="20"/>
      <c r="R13" s="20"/>
      <c r="S13" s="56"/>
    </row>
    <row r="14" spans="2:19" x14ac:dyDescent="0.2">
      <c r="B14" s="59"/>
      <c r="C14" s="59" t="s">
        <v>199</v>
      </c>
      <c r="D14" s="20">
        <f>+D13</f>
        <v>375</v>
      </c>
      <c r="E14" s="20">
        <f t="shared" si="0"/>
        <v>4500</v>
      </c>
      <c r="F14" s="20">
        <f t="shared" si="1"/>
        <v>375</v>
      </c>
      <c r="G14" s="20">
        <f>+G13</f>
        <v>375</v>
      </c>
      <c r="H14" s="20">
        <f t="shared" si="2"/>
        <v>375</v>
      </c>
      <c r="I14" s="20">
        <f t="shared" si="3"/>
        <v>501.75</v>
      </c>
      <c r="J14" s="57">
        <f t="shared" si="4"/>
        <v>6126.75</v>
      </c>
      <c r="K14" s="56"/>
      <c r="L14" s="20"/>
      <c r="M14" s="20">
        <v>200</v>
      </c>
      <c r="N14" s="20"/>
      <c r="O14" s="20"/>
      <c r="P14" s="20">
        <f t="shared" si="5"/>
        <v>600</v>
      </c>
      <c r="Q14" s="20"/>
      <c r="R14" s="20"/>
      <c r="S14" s="56"/>
    </row>
    <row r="15" spans="2:19" x14ac:dyDescent="0.2">
      <c r="B15" s="59"/>
      <c r="C15" s="59" t="s">
        <v>200</v>
      </c>
      <c r="D15" s="20">
        <f>+D14</f>
        <v>375</v>
      </c>
      <c r="E15" s="20">
        <f t="shared" si="0"/>
        <v>4500</v>
      </c>
      <c r="F15" s="20">
        <f t="shared" si="1"/>
        <v>375</v>
      </c>
      <c r="G15" s="20">
        <f>+G14</f>
        <v>375</v>
      </c>
      <c r="H15" s="20">
        <f t="shared" si="2"/>
        <v>375</v>
      </c>
      <c r="I15" s="20">
        <f t="shared" si="3"/>
        <v>501.75</v>
      </c>
      <c r="J15" s="57">
        <f t="shared" si="4"/>
        <v>6126.75</v>
      </c>
      <c r="K15" s="56"/>
      <c r="L15" s="20"/>
      <c r="M15" s="20">
        <v>200</v>
      </c>
      <c r="N15" s="20"/>
      <c r="O15" s="20"/>
      <c r="P15" s="20">
        <f t="shared" si="5"/>
        <v>600</v>
      </c>
      <c r="Q15" s="20"/>
      <c r="R15" s="20"/>
      <c r="S15" s="56"/>
    </row>
    <row r="16" spans="2:19" x14ac:dyDescent="0.2">
      <c r="B16" s="59"/>
      <c r="C16" s="59" t="s">
        <v>201</v>
      </c>
      <c r="D16" s="20">
        <v>555</v>
      </c>
      <c r="E16" s="20">
        <f t="shared" si="0"/>
        <v>6660</v>
      </c>
      <c r="F16" s="20">
        <f t="shared" si="1"/>
        <v>555</v>
      </c>
      <c r="G16" s="20">
        <f>+G15</f>
        <v>375</v>
      </c>
      <c r="H16" s="20">
        <f t="shared" si="2"/>
        <v>555</v>
      </c>
      <c r="I16" s="20">
        <f t="shared" si="3"/>
        <v>742.59</v>
      </c>
      <c r="J16" s="57">
        <f t="shared" si="4"/>
        <v>8887.59</v>
      </c>
      <c r="K16" s="56"/>
      <c r="L16" s="20"/>
      <c r="M16" s="20">
        <v>200</v>
      </c>
      <c r="N16" s="20"/>
      <c r="O16" s="20"/>
      <c r="P16" s="20">
        <f t="shared" si="5"/>
        <v>600</v>
      </c>
      <c r="Q16" s="20"/>
      <c r="R16" s="20"/>
      <c r="S16" s="56"/>
    </row>
    <row r="17" spans="2:19" ht="15" thickBot="1" x14ac:dyDescent="0.25">
      <c r="B17" s="59"/>
      <c r="C17" s="59" t="s">
        <v>202</v>
      </c>
      <c r="D17" s="20">
        <v>0</v>
      </c>
      <c r="E17" s="20">
        <v>0</v>
      </c>
      <c r="F17" s="20">
        <f t="shared" si="1"/>
        <v>0</v>
      </c>
      <c r="G17" s="20"/>
      <c r="H17" s="20">
        <v>0</v>
      </c>
      <c r="I17" s="20">
        <f t="shared" si="3"/>
        <v>0</v>
      </c>
      <c r="J17" s="57">
        <f t="shared" si="4"/>
        <v>0</v>
      </c>
      <c r="K17" s="56"/>
      <c r="L17" s="20"/>
      <c r="M17" s="20">
        <v>200</v>
      </c>
      <c r="N17" s="20"/>
      <c r="O17" s="20"/>
      <c r="P17" s="20">
        <f t="shared" si="5"/>
        <v>600</v>
      </c>
      <c r="Q17" s="20"/>
      <c r="R17" s="20"/>
      <c r="S17" s="56"/>
    </row>
    <row r="18" spans="2:19" ht="15" thickBot="1" x14ac:dyDescent="0.25">
      <c r="B18" s="32"/>
      <c r="C18" s="31" t="s">
        <v>34</v>
      </c>
      <c r="D18" s="55">
        <f>SUM(D11:D17)</f>
        <v>3097.85</v>
      </c>
      <c r="E18" s="55">
        <f>SUM(E11:E16)</f>
        <v>37174.199999999997</v>
      </c>
      <c r="F18" s="55">
        <f>SUM(F11:F17)</f>
        <v>3097.85</v>
      </c>
      <c r="G18" s="55">
        <f>SUM(G11:G17)</f>
        <v>2250</v>
      </c>
      <c r="H18" s="55">
        <f>SUM(H11:H16)</f>
        <v>3097.85</v>
      </c>
      <c r="I18" s="55">
        <f>SUM(I11:I17)</f>
        <v>4144.9232999999995</v>
      </c>
      <c r="J18" s="55">
        <f>SUM(J11:J17)</f>
        <v>49764.823300000004</v>
      </c>
      <c r="K18" s="29"/>
      <c r="L18" s="55">
        <f>SUM(L11:L17)</f>
        <v>0</v>
      </c>
      <c r="M18" s="55">
        <f>SUM(M11:M17)</f>
        <v>1400</v>
      </c>
      <c r="N18" s="55">
        <f>SUM(N11:N17)</f>
        <v>0</v>
      </c>
      <c r="O18" s="55">
        <f>SUM(O11:O17)</f>
        <v>0</v>
      </c>
      <c r="P18" s="55">
        <f>SUM(P11:P17)</f>
        <v>7600</v>
      </c>
      <c r="Q18" s="55"/>
      <c r="R18" s="55"/>
      <c r="S18" s="53"/>
    </row>
    <row r="19" spans="2:19" ht="15" thickBot="1" x14ac:dyDescent="0.25">
      <c r="B19" s="42" t="s">
        <v>323</v>
      </c>
      <c r="C19" s="41"/>
      <c r="D19" s="38"/>
      <c r="E19" s="38"/>
      <c r="F19" s="38"/>
      <c r="G19" s="38"/>
      <c r="H19" s="38"/>
      <c r="I19" s="38"/>
      <c r="J19" s="40"/>
      <c r="K19" s="39"/>
      <c r="L19" s="38"/>
      <c r="M19" s="38"/>
      <c r="N19" s="38"/>
      <c r="O19" s="38"/>
      <c r="P19" s="38"/>
      <c r="Q19" s="38"/>
      <c r="R19" s="38"/>
      <c r="S19" s="63"/>
    </row>
    <row r="20" spans="2:19" x14ac:dyDescent="0.2">
      <c r="B20" s="37" t="s">
        <v>21</v>
      </c>
      <c r="C20" s="36" t="s">
        <v>20</v>
      </c>
      <c r="D20" s="33"/>
      <c r="E20" s="33"/>
      <c r="F20" s="33"/>
      <c r="G20" s="33"/>
      <c r="H20" s="33"/>
      <c r="I20" s="33"/>
      <c r="J20" s="35"/>
      <c r="K20" s="34"/>
      <c r="L20" s="33"/>
      <c r="M20" s="33"/>
      <c r="N20" s="33"/>
      <c r="O20" s="33"/>
      <c r="P20" s="33"/>
      <c r="Q20" s="33"/>
      <c r="R20" s="33"/>
      <c r="S20" s="34"/>
    </row>
    <row r="21" spans="2:19" x14ac:dyDescent="0.2">
      <c r="B21" s="59"/>
      <c r="C21" s="60" t="s">
        <v>324</v>
      </c>
      <c r="D21" s="20">
        <v>375</v>
      </c>
      <c r="E21" s="20">
        <f>+D21*12</f>
        <v>4500</v>
      </c>
      <c r="F21" s="20">
        <f>+D21</f>
        <v>375</v>
      </c>
      <c r="G21" s="20">
        <f>+D21</f>
        <v>375</v>
      </c>
      <c r="H21" s="20"/>
      <c r="I21" s="20">
        <f>+(D21*$I$8)*12</f>
        <v>501.75</v>
      </c>
      <c r="J21" s="57">
        <f>SUM(E21:I21)</f>
        <v>5751.75</v>
      </c>
      <c r="K21" s="56"/>
      <c r="L21" s="20">
        <f>+H21</f>
        <v>0</v>
      </c>
      <c r="M21" s="20"/>
      <c r="N21" s="20"/>
      <c r="O21" s="20"/>
      <c r="P21" s="20"/>
      <c r="Q21" s="20"/>
      <c r="R21" s="20"/>
      <c r="S21" s="56"/>
    </row>
    <row r="22" spans="2:19" x14ac:dyDescent="0.2">
      <c r="B22" s="59"/>
      <c r="C22" s="60"/>
      <c r="D22" s="20"/>
      <c r="E22" s="20"/>
      <c r="F22" s="20"/>
      <c r="G22" s="20"/>
      <c r="H22" s="20"/>
      <c r="I22" s="20"/>
      <c r="J22" s="57"/>
      <c r="K22" s="56"/>
      <c r="L22" s="20"/>
      <c r="M22" s="20"/>
      <c r="N22" s="20"/>
      <c r="O22" s="20"/>
      <c r="P22" s="20"/>
      <c r="Q22" s="20"/>
      <c r="R22" s="20"/>
      <c r="S22" s="56"/>
    </row>
    <row r="23" spans="2:19" x14ac:dyDescent="0.2">
      <c r="B23" s="59"/>
      <c r="C23" s="60"/>
      <c r="D23" s="20"/>
      <c r="E23" s="20"/>
      <c r="F23" s="20"/>
      <c r="G23" s="20"/>
      <c r="H23" s="20"/>
      <c r="I23" s="20"/>
      <c r="J23" s="57"/>
      <c r="K23" s="56"/>
      <c r="L23" s="20"/>
      <c r="M23" s="20"/>
      <c r="N23" s="20"/>
      <c r="O23" s="20"/>
      <c r="P23" s="20"/>
      <c r="Q23" s="20"/>
      <c r="R23" s="20"/>
      <c r="S23" s="56"/>
    </row>
    <row r="24" spans="2:19" x14ac:dyDescent="0.2">
      <c r="B24" s="59"/>
      <c r="C24" s="60"/>
      <c r="D24" s="20"/>
      <c r="E24" s="20"/>
      <c r="F24" s="20"/>
      <c r="G24" s="20"/>
      <c r="H24" s="20"/>
      <c r="I24" s="20"/>
      <c r="J24" s="57"/>
      <c r="K24" s="56"/>
      <c r="L24" s="20"/>
      <c r="M24" s="20"/>
      <c r="N24" s="20"/>
      <c r="O24" s="20"/>
      <c r="P24" s="20"/>
      <c r="Q24" s="20"/>
      <c r="R24" s="20"/>
      <c r="S24" s="56"/>
    </row>
    <row r="25" spans="2:19" x14ac:dyDescent="0.2">
      <c r="B25" s="59"/>
      <c r="C25" s="60"/>
      <c r="D25" s="20"/>
      <c r="E25" s="20"/>
      <c r="F25" s="20"/>
      <c r="G25" s="20"/>
      <c r="H25" s="20"/>
      <c r="I25" s="20"/>
      <c r="J25" s="57"/>
      <c r="K25" s="56"/>
      <c r="L25" s="20"/>
      <c r="M25" s="20"/>
      <c r="N25" s="20"/>
      <c r="O25" s="20"/>
      <c r="P25" s="20"/>
      <c r="Q25" s="20"/>
      <c r="R25" s="20"/>
      <c r="S25" s="56"/>
    </row>
    <row r="26" spans="2:19" x14ac:dyDescent="0.2">
      <c r="B26" s="59"/>
      <c r="C26" s="60"/>
      <c r="D26" s="20"/>
      <c r="E26" s="20"/>
      <c r="F26" s="20"/>
      <c r="G26" s="20"/>
      <c r="H26" s="20"/>
      <c r="I26" s="20"/>
      <c r="J26" s="57"/>
      <c r="K26" s="56"/>
      <c r="L26" s="20"/>
      <c r="M26" s="20"/>
      <c r="N26" s="20"/>
      <c r="O26" s="20"/>
      <c r="P26" s="20"/>
      <c r="Q26" s="20"/>
      <c r="R26" s="20"/>
      <c r="S26" s="56"/>
    </row>
    <row r="27" spans="2:19" ht="15" thickBot="1" x14ac:dyDescent="0.25">
      <c r="B27" s="59"/>
      <c r="C27" s="60"/>
      <c r="D27" s="20"/>
      <c r="E27" s="20"/>
      <c r="F27" s="20"/>
      <c r="G27" s="20"/>
      <c r="H27" s="20"/>
      <c r="I27" s="20"/>
      <c r="J27" s="57"/>
      <c r="K27" s="56"/>
      <c r="L27" s="20"/>
      <c r="M27" s="20"/>
      <c r="N27" s="20"/>
      <c r="O27" s="20"/>
      <c r="P27" s="20"/>
      <c r="Q27" s="20"/>
      <c r="R27" s="20"/>
      <c r="S27" s="56"/>
    </row>
    <row r="28" spans="2:19" ht="15" thickBot="1" x14ac:dyDescent="0.25">
      <c r="B28" s="32"/>
      <c r="C28" s="31" t="s">
        <v>34</v>
      </c>
      <c r="D28" s="55">
        <f t="shared" ref="D28:J28" si="6">SUM(D21:D27)</f>
        <v>375</v>
      </c>
      <c r="E28" s="55">
        <f t="shared" si="6"/>
        <v>4500</v>
      </c>
      <c r="F28" s="55">
        <f t="shared" si="6"/>
        <v>375</v>
      </c>
      <c r="G28" s="55">
        <f t="shared" si="6"/>
        <v>375</v>
      </c>
      <c r="H28" s="55">
        <f t="shared" si="6"/>
        <v>0</v>
      </c>
      <c r="I28" s="55">
        <f t="shared" si="6"/>
        <v>501.75</v>
      </c>
      <c r="J28" s="30">
        <f t="shared" si="6"/>
        <v>5751.75</v>
      </c>
      <c r="K28" s="29"/>
      <c r="L28" s="55">
        <f>SUM(L22:L27)</f>
        <v>0</v>
      </c>
      <c r="M28" s="55">
        <f>SUM(M21:M27)</f>
        <v>0</v>
      </c>
      <c r="N28" s="55">
        <f>SUM(N21:N27)</f>
        <v>0</v>
      </c>
      <c r="O28" s="55">
        <f>SUM(O21:O27)</f>
        <v>0</v>
      </c>
      <c r="P28" s="55">
        <f>SUM(P21:P27)</f>
        <v>0</v>
      </c>
      <c r="Q28" s="55"/>
      <c r="R28" s="55"/>
      <c r="S28" s="53"/>
    </row>
    <row r="29" spans="2:19" ht="15" thickBot="1" x14ac:dyDescent="0.25">
      <c r="B29" s="42" t="s">
        <v>36</v>
      </c>
      <c r="C29" s="41"/>
      <c r="D29" s="38"/>
      <c r="E29" s="38"/>
      <c r="F29" s="38"/>
      <c r="G29" s="38"/>
      <c r="H29" s="38"/>
      <c r="I29" s="38"/>
      <c r="J29" s="40"/>
      <c r="K29" s="39"/>
      <c r="L29" s="38"/>
      <c r="M29" s="38"/>
      <c r="N29" s="38"/>
      <c r="O29" s="38"/>
      <c r="P29" s="38"/>
      <c r="Q29" s="38"/>
      <c r="R29" s="38"/>
      <c r="S29" s="63"/>
    </row>
    <row r="30" spans="2:19" x14ac:dyDescent="0.2">
      <c r="B30" s="37" t="s">
        <v>21</v>
      </c>
      <c r="C30" s="36" t="s">
        <v>20</v>
      </c>
      <c r="D30" s="33"/>
      <c r="E30" s="33"/>
      <c r="F30" s="33"/>
      <c r="G30" s="33"/>
      <c r="H30" s="33"/>
      <c r="I30" s="33"/>
      <c r="J30" s="35"/>
      <c r="K30" s="34"/>
      <c r="L30" s="33"/>
      <c r="M30" s="33"/>
      <c r="N30" s="33"/>
      <c r="O30" s="33"/>
      <c r="P30" s="33"/>
      <c r="Q30" s="33"/>
      <c r="R30" s="33"/>
      <c r="S30" s="34"/>
    </row>
    <row r="31" spans="2:19" ht="15" thickBot="1" x14ac:dyDescent="0.25">
      <c r="B31" s="61"/>
      <c r="C31" s="60"/>
      <c r="D31" s="58"/>
      <c r="E31" s="58"/>
      <c r="F31" s="58"/>
      <c r="G31" s="58"/>
      <c r="H31" s="58"/>
      <c r="I31" s="58"/>
      <c r="J31" s="57"/>
      <c r="K31" s="56"/>
      <c r="L31" s="58"/>
      <c r="M31" s="58"/>
      <c r="N31" s="58"/>
      <c r="O31" s="58"/>
      <c r="P31" s="20"/>
      <c r="Q31" s="58"/>
      <c r="R31" s="58"/>
      <c r="S31" s="56"/>
    </row>
    <row r="32" spans="2:19" ht="15" thickBot="1" x14ac:dyDescent="0.25">
      <c r="B32" s="71"/>
      <c r="C32" s="70" t="s">
        <v>34</v>
      </c>
      <c r="D32" s="54"/>
      <c r="E32" s="54">
        <f t="shared" ref="E32:J32" si="7">SUM(E31)</f>
        <v>0</v>
      </c>
      <c r="F32" s="54">
        <f t="shared" si="7"/>
        <v>0</v>
      </c>
      <c r="G32" s="54">
        <f t="shared" si="7"/>
        <v>0</v>
      </c>
      <c r="H32" s="54">
        <f t="shared" si="7"/>
        <v>0</v>
      </c>
      <c r="I32" s="54">
        <f t="shared" si="7"/>
        <v>0</v>
      </c>
      <c r="J32" s="30">
        <f t="shared" si="7"/>
        <v>0</v>
      </c>
      <c r="K32" s="69"/>
      <c r="L32" s="54"/>
      <c r="M32" s="54">
        <v>200</v>
      </c>
      <c r="N32" s="54">
        <f>+N31</f>
        <v>0</v>
      </c>
      <c r="O32" s="54">
        <f>+O31</f>
        <v>0</v>
      </c>
      <c r="P32" s="54">
        <f>+P31</f>
        <v>0</v>
      </c>
      <c r="Q32" s="54"/>
      <c r="R32" s="54"/>
      <c r="S32" s="53"/>
    </row>
    <row r="33" spans="2:19" ht="15" thickBot="1" x14ac:dyDescent="0.25">
      <c r="B33" s="52"/>
      <c r="C33" s="26" t="s">
        <v>19</v>
      </c>
      <c r="D33" s="23"/>
      <c r="E33" s="23">
        <f t="shared" ref="E33:J33" si="8">+E32+E28+E18</f>
        <v>41674.199999999997</v>
      </c>
      <c r="F33" s="23">
        <f t="shared" si="8"/>
        <v>3472.85</v>
      </c>
      <c r="G33" s="23">
        <f t="shared" si="8"/>
        <v>2625</v>
      </c>
      <c r="H33" s="23">
        <f t="shared" si="8"/>
        <v>3097.85</v>
      </c>
      <c r="I33" s="23">
        <f t="shared" si="8"/>
        <v>4646.6732999999995</v>
      </c>
      <c r="J33" s="25">
        <f t="shared" si="8"/>
        <v>55516.573300000004</v>
      </c>
      <c r="K33" s="24"/>
      <c r="L33" s="25">
        <f>+L32+L28+L18</f>
        <v>0</v>
      </c>
      <c r="M33" s="25">
        <f>+M32+M28+M18</f>
        <v>1600</v>
      </c>
      <c r="N33" s="25">
        <f>+N32+N28+N18</f>
        <v>0</v>
      </c>
      <c r="O33" s="25">
        <f>+O32+O28+O18</f>
        <v>0</v>
      </c>
      <c r="P33" s="25">
        <f>+P32+P28+P18</f>
        <v>7600</v>
      </c>
      <c r="Q33" s="23"/>
      <c r="R33" s="23"/>
      <c r="S33" s="19"/>
    </row>
    <row r="34" spans="2:19" s="64" customFormat="1" ht="15" thickBot="1" x14ac:dyDescent="0.25">
      <c r="B34" s="65"/>
      <c r="C34" s="65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2:19" s="17" customFormat="1" ht="73.5" customHeight="1" x14ac:dyDescent="0.2">
      <c r="B35" s="51"/>
      <c r="C35" s="50"/>
      <c r="D35" s="48"/>
      <c r="E35" s="48" t="s">
        <v>32</v>
      </c>
      <c r="F35" s="48" t="s">
        <v>31</v>
      </c>
      <c r="G35" s="48" t="s">
        <v>30</v>
      </c>
      <c r="H35" s="48" t="s">
        <v>29</v>
      </c>
      <c r="I35" s="48" t="s">
        <v>28</v>
      </c>
      <c r="J35" s="49" t="s">
        <v>27</v>
      </c>
      <c r="K35" s="44"/>
      <c r="L35" s="48" t="s">
        <v>26</v>
      </c>
      <c r="M35" s="48" t="s">
        <v>25</v>
      </c>
      <c r="N35" s="48" t="s">
        <v>24</v>
      </c>
      <c r="O35" s="48" t="s">
        <v>23</v>
      </c>
      <c r="P35" s="48" t="s">
        <v>22</v>
      </c>
      <c r="Q35" s="48"/>
      <c r="R35" s="48"/>
      <c r="S35" s="44"/>
    </row>
    <row r="36" spans="2:19" s="17" customFormat="1" ht="15" thickBot="1" x14ac:dyDescent="0.25">
      <c r="B36" s="47" t="s">
        <v>204</v>
      </c>
      <c r="C36" s="46"/>
      <c r="D36" s="43"/>
      <c r="E36" s="43"/>
      <c r="F36" s="43"/>
      <c r="G36" s="43"/>
      <c r="H36" s="43"/>
      <c r="I36" s="43"/>
      <c r="J36" s="45"/>
      <c r="K36" s="44"/>
      <c r="L36" s="43"/>
      <c r="M36" s="43"/>
      <c r="N36" s="43"/>
      <c r="O36" s="43"/>
      <c r="P36" s="43"/>
      <c r="Q36" s="43"/>
      <c r="R36" s="43"/>
      <c r="S36" s="44"/>
    </row>
    <row r="37" spans="2:19" ht="15" thickBot="1" x14ac:dyDescent="0.25">
      <c r="B37" s="42" t="s">
        <v>35</v>
      </c>
      <c r="C37" s="41"/>
      <c r="D37" s="38"/>
      <c r="E37" s="38"/>
      <c r="F37" s="38"/>
      <c r="G37" s="38"/>
      <c r="H37" s="38"/>
      <c r="I37" s="38"/>
      <c r="J37" s="40"/>
      <c r="K37" s="39"/>
      <c r="L37" s="38"/>
      <c r="M37" s="38"/>
      <c r="N37" s="38"/>
      <c r="O37" s="38"/>
      <c r="P37" s="38"/>
      <c r="Q37" s="38"/>
      <c r="R37" s="38"/>
      <c r="S37" s="63"/>
    </row>
    <row r="38" spans="2:19" x14ac:dyDescent="0.2">
      <c r="B38" s="37" t="s">
        <v>21</v>
      </c>
      <c r="C38" s="36" t="s">
        <v>20</v>
      </c>
      <c r="D38" s="33"/>
      <c r="E38" s="33"/>
      <c r="F38" s="33"/>
      <c r="G38" s="33"/>
      <c r="H38" s="33"/>
      <c r="I38" s="33"/>
      <c r="J38" s="35"/>
      <c r="K38" s="34"/>
      <c r="L38" s="33"/>
      <c r="M38" s="33"/>
      <c r="N38" s="33"/>
      <c r="O38" s="33"/>
      <c r="P38" s="33"/>
      <c r="Q38" s="33"/>
      <c r="R38" s="33"/>
      <c r="S38" s="34"/>
    </row>
    <row r="39" spans="2:19" x14ac:dyDescent="0.2">
      <c r="B39" s="59" t="s">
        <v>407</v>
      </c>
      <c r="C39" s="60" t="s">
        <v>408</v>
      </c>
      <c r="D39" s="20">
        <v>0</v>
      </c>
      <c r="E39" s="20">
        <f>D39*12</f>
        <v>0</v>
      </c>
      <c r="F39" s="20">
        <f>D39</f>
        <v>0</v>
      </c>
      <c r="G39" s="20">
        <v>375</v>
      </c>
      <c r="H39" s="20">
        <f>(D39/12)*8</f>
        <v>0</v>
      </c>
      <c r="I39" s="20">
        <f>E39*11.35%</f>
        <v>0</v>
      </c>
      <c r="J39" s="57">
        <f>E39+F39+G39+H39+I39</f>
        <v>375</v>
      </c>
      <c r="K39" s="56"/>
      <c r="L39" s="20"/>
      <c r="M39" s="20"/>
      <c r="N39" s="20"/>
      <c r="O39" s="20"/>
      <c r="P39" s="20"/>
      <c r="Q39" s="20"/>
      <c r="R39" s="20"/>
      <c r="S39" s="56"/>
    </row>
    <row r="40" spans="2:19" x14ac:dyDescent="0.2">
      <c r="B40" s="59"/>
      <c r="C40" s="104"/>
      <c r="D40" s="105"/>
      <c r="E40" s="20"/>
      <c r="F40" s="20"/>
      <c r="G40" s="20"/>
      <c r="H40" s="20"/>
      <c r="I40" s="20"/>
      <c r="J40" s="57"/>
      <c r="K40" s="56"/>
      <c r="L40" s="20"/>
      <c r="M40" s="20"/>
      <c r="N40" s="20"/>
      <c r="O40" s="20"/>
      <c r="P40" s="20"/>
      <c r="Q40" s="20"/>
      <c r="R40" s="20"/>
      <c r="S40" s="56"/>
    </row>
    <row r="41" spans="2:19" ht="15" thickBot="1" x14ac:dyDescent="0.25">
      <c r="B41" s="59"/>
      <c r="C41" s="60"/>
      <c r="D41" s="20"/>
      <c r="E41" s="20"/>
      <c r="F41" s="20"/>
      <c r="G41" s="20"/>
      <c r="H41" s="20"/>
      <c r="I41" s="20"/>
      <c r="J41" s="62"/>
      <c r="K41" s="56"/>
      <c r="L41" s="20"/>
      <c r="M41" s="20"/>
      <c r="N41" s="20"/>
      <c r="O41" s="20"/>
      <c r="P41" s="20"/>
      <c r="Q41" s="20"/>
      <c r="R41" s="20"/>
      <c r="S41" s="56"/>
    </row>
    <row r="42" spans="2:19" ht="15" thickBot="1" x14ac:dyDescent="0.25">
      <c r="B42" s="32"/>
      <c r="C42" s="31" t="s">
        <v>34</v>
      </c>
      <c r="D42" s="28"/>
      <c r="E42" s="28">
        <f t="shared" ref="E42:J42" si="9">SUM(E39:E40)</f>
        <v>0</v>
      </c>
      <c r="F42" s="28">
        <f t="shared" si="9"/>
        <v>0</v>
      </c>
      <c r="G42" s="28">
        <f t="shared" si="9"/>
        <v>375</v>
      </c>
      <c r="H42" s="28">
        <f t="shared" si="9"/>
        <v>0</v>
      </c>
      <c r="I42" s="28">
        <f t="shared" si="9"/>
        <v>0</v>
      </c>
      <c r="J42" s="28">
        <f t="shared" si="9"/>
        <v>375</v>
      </c>
      <c r="K42" s="29"/>
      <c r="L42" s="28">
        <f>SUM(L39:L39)</f>
        <v>0</v>
      </c>
      <c r="M42" s="28">
        <f>SUM(M39:M39)</f>
        <v>0</v>
      </c>
      <c r="N42" s="28">
        <f>SUM(N39:N39)</f>
        <v>0</v>
      </c>
      <c r="O42" s="28">
        <f>SUM(O39:O39)</f>
        <v>0</v>
      </c>
      <c r="P42" s="28">
        <f>SUM(P39:P40)</f>
        <v>0</v>
      </c>
      <c r="Q42" s="28"/>
      <c r="R42" s="28"/>
      <c r="S42" s="53"/>
    </row>
    <row r="43" spans="2:19" ht="15" thickBot="1" x14ac:dyDescent="0.25">
      <c r="B43" s="27"/>
      <c r="C43" s="26" t="s">
        <v>19</v>
      </c>
      <c r="D43" s="23"/>
      <c r="E43" s="23">
        <f t="shared" ref="E43:J43" si="10">+E42</f>
        <v>0</v>
      </c>
      <c r="F43" s="23">
        <f t="shared" si="10"/>
        <v>0</v>
      </c>
      <c r="G43" s="23">
        <f t="shared" si="10"/>
        <v>375</v>
      </c>
      <c r="H43" s="23">
        <f t="shared" si="10"/>
        <v>0</v>
      </c>
      <c r="I43" s="23">
        <f t="shared" si="10"/>
        <v>0</v>
      </c>
      <c r="J43" s="25">
        <f t="shared" si="10"/>
        <v>375</v>
      </c>
      <c r="K43" s="24"/>
      <c r="L43" s="23">
        <f>+L42</f>
        <v>0</v>
      </c>
      <c r="M43" s="23">
        <f>+M42</f>
        <v>0</v>
      </c>
      <c r="N43" s="23">
        <f>+N42</f>
        <v>0</v>
      </c>
      <c r="O43" s="23">
        <f>+O42</f>
        <v>0</v>
      </c>
      <c r="P43" s="23">
        <f>+P42</f>
        <v>0</v>
      </c>
      <c r="Q43" s="23"/>
      <c r="R43" s="23"/>
      <c r="S43" s="19"/>
    </row>
    <row r="44" spans="2:19" x14ac:dyDescent="0.2">
      <c r="B44" s="68"/>
      <c r="C44" s="68"/>
      <c r="D44" s="67"/>
      <c r="E44" s="67"/>
      <c r="F44" s="67"/>
      <c r="G44" s="67"/>
      <c r="H44" s="67"/>
      <c r="I44" s="67"/>
      <c r="J44" s="53"/>
      <c r="K44" s="53"/>
      <c r="L44" s="67"/>
      <c r="M44" s="67"/>
      <c r="N44" s="67"/>
      <c r="O44" s="67"/>
      <c r="P44" s="67"/>
      <c r="Q44" s="67"/>
      <c r="R44" s="67"/>
      <c r="S44" s="53"/>
    </row>
    <row r="45" spans="2:19" x14ac:dyDescent="0.2">
      <c r="B45" s="68"/>
      <c r="C45" s="68"/>
      <c r="D45" s="67"/>
      <c r="E45" s="67">
        <f>+D45*6</f>
        <v>0</v>
      </c>
      <c r="F45" s="67"/>
      <c r="G45" s="67"/>
      <c r="H45" s="67"/>
      <c r="I45" s="67"/>
      <c r="J45" s="53"/>
      <c r="K45" s="53"/>
      <c r="L45" s="67"/>
      <c r="M45" s="67"/>
      <c r="N45" s="67"/>
      <c r="O45" s="67"/>
      <c r="P45" s="67"/>
      <c r="Q45" s="67"/>
      <c r="R45" s="67"/>
      <c r="S45" s="53"/>
    </row>
    <row r="46" spans="2:19" s="64" customFormat="1" x14ac:dyDescent="0.2">
      <c r="B46" s="66"/>
      <c r="C46" s="65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</row>
    <row r="47" spans="2:19" s="17" customFormat="1" ht="21.75" customHeight="1" x14ac:dyDescent="0.2">
      <c r="B47" s="22"/>
      <c r="C47" s="21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8"/>
    </row>
    <row r="48" spans="2:19" s="17" customFormat="1" ht="18" x14ac:dyDescent="0.2">
      <c r="B48" s="22"/>
      <c r="C48" s="21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8"/>
    </row>
    <row r="49" spans="2:20" s="17" customFormat="1" ht="18" x14ac:dyDescent="0.2">
      <c r="B49" s="22"/>
      <c r="C49" s="21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8"/>
    </row>
    <row r="50" spans="2:20" ht="18" customHeight="1" thickBot="1" x14ac:dyDescent="0.25"/>
    <row r="51" spans="2:20" ht="24" thickBot="1" x14ac:dyDescent="0.4">
      <c r="B51" s="16" t="s">
        <v>205</v>
      </c>
      <c r="C51" s="13"/>
      <c r="D51" s="12"/>
      <c r="E51" s="12">
        <f t="shared" ref="E51:J51" si="11">E43+E33</f>
        <v>41674.199999999997</v>
      </c>
      <c r="F51" s="12">
        <f t="shared" si="11"/>
        <v>3472.85</v>
      </c>
      <c r="G51" s="12">
        <f t="shared" si="11"/>
        <v>3000</v>
      </c>
      <c r="H51" s="12">
        <f t="shared" si="11"/>
        <v>3097.85</v>
      </c>
      <c r="I51" s="12">
        <f t="shared" si="11"/>
        <v>4646.6732999999995</v>
      </c>
      <c r="J51" s="12">
        <f t="shared" si="11"/>
        <v>55891.573300000004</v>
      </c>
      <c r="K51" s="12" t="e">
        <f>+#REF!+K43+K33+#REF!</f>
        <v>#REF!</v>
      </c>
      <c r="L51" s="12">
        <f>L43+L33</f>
        <v>0</v>
      </c>
      <c r="M51" s="12" t="e">
        <f>+#REF!+M43+M33+#REF!</f>
        <v>#REF!</v>
      </c>
      <c r="N51" s="12">
        <f>N43+N33</f>
        <v>0</v>
      </c>
      <c r="O51" s="12">
        <f>O43+O33</f>
        <v>0</v>
      </c>
      <c r="P51" s="12" t="e">
        <f>+#REF!+P43+P33+#REF!</f>
        <v>#REF!</v>
      </c>
      <c r="Q51" s="12"/>
      <c r="R51" s="15"/>
      <c r="T51" s="4"/>
    </row>
    <row r="52" spans="2:20" x14ac:dyDescent="0.2">
      <c r="B52" s="2"/>
      <c r="C52" s="2"/>
      <c r="D52" s="9"/>
      <c r="E52" s="9"/>
      <c r="F52" s="9"/>
      <c r="G52" s="9"/>
      <c r="H52" s="9"/>
      <c r="I52" s="9"/>
      <c r="J52" s="9"/>
      <c r="K52" s="14"/>
      <c r="L52" s="9"/>
      <c r="M52" s="9"/>
      <c r="N52" s="9"/>
      <c r="O52" s="9"/>
      <c r="P52" s="9"/>
      <c r="Q52" s="9"/>
      <c r="R52" s="9"/>
      <c r="T52" s="4"/>
    </row>
    <row r="55" spans="2:20" x14ac:dyDescent="0.2">
      <c r="T55" s="4"/>
    </row>
    <row r="57" spans="2:20" x14ac:dyDescent="0.2"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20" ht="15" x14ac:dyDescent="0.25">
      <c r="B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</sheetData>
  <printOptions horizontalCentered="1" verticalCentered="1"/>
  <pageMargins left="0.15748031496062992" right="0.15748031496062992" top="1.0629921259842521" bottom="0.94488188976377963" header="0.31496062992125984" footer="0.31496062992125984"/>
  <pageSetup paperSize="9" scale="51" fitToWidth="4" orientation="landscape" errors="dash" verticalDpi="0" r:id="rId1"/>
  <rowBreaks count="1" manualBreakCount="1">
    <brk id="43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5"/>
  <sheetViews>
    <sheetView topLeftCell="A73" zoomScale="140" zoomScaleNormal="140" workbookViewId="0">
      <selection activeCell="D61" sqref="D61"/>
    </sheetView>
  </sheetViews>
  <sheetFormatPr baseColWidth="10" defaultRowHeight="15" x14ac:dyDescent="0.25"/>
  <cols>
    <col min="2" max="2" width="43.28515625" customWidth="1"/>
    <col min="3" max="3" width="18.85546875" bestFit="1" customWidth="1"/>
    <col min="5" max="5" width="24.85546875" customWidth="1"/>
  </cols>
  <sheetData>
    <row r="2" spans="2:5" x14ac:dyDescent="0.25">
      <c r="B2" s="174" t="s">
        <v>242</v>
      </c>
      <c r="C2" s="188" t="e">
        <f>SUM(C3:C9)</f>
        <v>#REF!</v>
      </c>
      <c r="D2" s="460" t="s">
        <v>229</v>
      </c>
      <c r="E2" s="460"/>
    </row>
    <row r="3" spans="2:5" x14ac:dyDescent="0.25">
      <c r="B3" s="175" t="s">
        <v>243</v>
      </c>
      <c r="C3" s="186">
        <f>+(INGRESOS!L24+INGRESOS!L33)</f>
        <v>150180</v>
      </c>
      <c r="D3" s="176"/>
      <c r="E3" s="176"/>
    </row>
    <row r="4" spans="2:5" x14ac:dyDescent="0.25">
      <c r="B4" s="175" t="s">
        <v>244</v>
      </c>
      <c r="C4" s="175">
        <f>+INGRESOS!L25</f>
        <v>1500</v>
      </c>
      <c r="D4" s="176"/>
      <c r="E4" s="240" t="e">
        <f>+C2-INGRESOS!L46</f>
        <v>#REF!</v>
      </c>
    </row>
    <row r="5" spans="2:5" x14ac:dyDescent="0.25">
      <c r="B5" s="175" t="s">
        <v>245</v>
      </c>
      <c r="C5" s="175"/>
      <c r="D5" s="176"/>
      <c r="E5" s="176"/>
    </row>
    <row r="6" spans="2:5" x14ac:dyDescent="0.25">
      <c r="B6" s="175" t="s">
        <v>277</v>
      </c>
      <c r="C6" s="186">
        <f>+INGRESOS!L31</f>
        <v>42000</v>
      </c>
      <c r="D6" s="176"/>
      <c r="E6" s="176"/>
    </row>
    <row r="7" spans="2:5" x14ac:dyDescent="0.25">
      <c r="B7" s="175" t="s">
        <v>349</v>
      </c>
      <c r="C7" s="186" t="e">
        <f>+INGRESOS!#REF!</f>
        <v>#REF!</v>
      </c>
      <c r="D7" s="176"/>
      <c r="E7" s="176"/>
    </row>
    <row r="8" spans="2:5" x14ac:dyDescent="0.25">
      <c r="B8" s="175" t="s">
        <v>348</v>
      </c>
      <c r="C8" s="239">
        <f>+INGRESOS!L39</f>
        <v>11000</v>
      </c>
      <c r="D8" s="235"/>
      <c r="E8" s="235"/>
    </row>
    <row r="9" spans="2:5" x14ac:dyDescent="0.25">
      <c r="B9" t="s">
        <v>246</v>
      </c>
      <c r="C9" s="238">
        <f>+INGRESOS!L36</f>
        <v>0</v>
      </c>
    </row>
    <row r="10" spans="2:5" x14ac:dyDescent="0.25">
      <c r="B10" s="174" t="s">
        <v>229</v>
      </c>
    </row>
    <row r="11" spans="2:5" x14ac:dyDescent="0.25">
      <c r="B11" s="174" t="s">
        <v>280</v>
      </c>
      <c r="C11" s="191">
        <f>354*170</f>
        <v>60180</v>
      </c>
      <c r="D11" s="142">
        <f>+C11-INGRESOS!L6</f>
        <v>-1501.3499999999985</v>
      </c>
    </row>
    <row r="12" spans="2:5" ht="15.75" x14ac:dyDescent="0.25">
      <c r="B12" s="177" t="s">
        <v>247</v>
      </c>
      <c r="C12" s="178">
        <f>+DISTRIBUTIVO!E11</f>
        <v>12514.199999999999</v>
      </c>
    </row>
    <row r="13" spans="2:5" ht="15.75" x14ac:dyDescent="0.25">
      <c r="B13" s="177" t="s">
        <v>248</v>
      </c>
      <c r="C13" s="178">
        <f>+DISTRIBUTIVO!E16</f>
        <v>6660</v>
      </c>
    </row>
    <row r="14" spans="2:5" ht="15.75" x14ac:dyDescent="0.25">
      <c r="B14" s="177" t="s">
        <v>249</v>
      </c>
      <c r="C14" s="178">
        <f>+DISTRIBUTIVO!E12+DISTRIBUTIVO!E13+DISTRIBUTIVO!E14+DISTRIBUTIVO!E15</f>
        <v>18000</v>
      </c>
    </row>
    <row r="15" spans="2:5" ht="15.75" x14ac:dyDescent="0.25">
      <c r="B15" s="177" t="s">
        <v>250</v>
      </c>
      <c r="C15" s="178">
        <f>+DISTRIBUTIVO!F11</f>
        <v>1042.8499999999999</v>
      </c>
    </row>
    <row r="16" spans="2:5" ht="15.75" x14ac:dyDescent="0.25">
      <c r="B16" s="177" t="s">
        <v>251</v>
      </c>
      <c r="C16" s="178">
        <f>+DISTRIBUTIVO!G11</f>
        <v>375</v>
      </c>
    </row>
    <row r="17" spans="2:5" ht="15.75" x14ac:dyDescent="0.25">
      <c r="B17" s="177" t="s">
        <v>252</v>
      </c>
      <c r="C17" s="178">
        <f>+DISTRIBUTIVO!F16</f>
        <v>555</v>
      </c>
    </row>
    <row r="18" spans="2:5" ht="15.75" x14ac:dyDescent="0.25">
      <c r="B18" s="177" t="s">
        <v>253</v>
      </c>
      <c r="C18" s="178">
        <f>+DISTRIBUTIVO!G16</f>
        <v>375</v>
      </c>
    </row>
    <row r="19" spans="2:5" ht="15.75" x14ac:dyDescent="0.25">
      <c r="B19" s="177" t="s">
        <v>254</v>
      </c>
      <c r="C19" s="178">
        <f>+DISTRIBUTIVO!F12+DISTRIBUTIVO!F13+DISTRIBUTIVO!F14+DISTRIBUTIVO!F15</f>
        <v>1500</v>
      </c>
    </row>
    <row r="20" spans="2:5" ht="15.75" x14ac:dyDescent="0.25">
      <c r="B20" s="177" t="s">
        <v>327</v>
      </c>
      <c r="C20" s="178">
        <f>+DISTRIBUTIVO!G12+DISTRIBUTIVO!G13+ DISTRIBUTIVO!G14+DISTRIBUTIVO!G15</f>
        <v>1500</v>
      </c>
    </row>
    <row r="21" spans="2:5" ht="15.75" x14ac:dyDescent="0.25">
      <c r="B21" s="177" t="s">
        <v>255</v>
      </c>
      <c r="C21" s="178">
        <f>+DISTRIBUTIVO!H11</f>
        <v>1042.8499999999999</v>
      </c>
    </row>
    <row r="22" spans="2:5" ht="15.75" x14ac:dyDescent="0.25">
      <c r="B22" s="177" t="s">
        <v>256</v>
      </c>
      <c r="C22" s="178">
        <f>+DISTRIBUTIVO!H16</f>
        <v>555</v>
      </c>
    </row>
    <row r="23" spans="2:5" ht="15.75" x14ac:dyDescent="0.25">
      <c r="B23" s="177" t="s">
        <v>257</v>
      </c>
      <c r="C23" s="178">
        <f>+DISTRIBUTIVO!H12+DISTRIBUTIVO!H13+DISTRIBUTIVO!H14+DISTRIBUTIVO!H15</f>
        <v>1500</v>
      </c>
    </row>
    <row r="24" spans="2:5" ht="15.75" x14ac:dyDescent="0.25">
      <c r="B24" s="177" t="s">
        <v>258</v>
      </c>
      <c r="C24" s="178">
        <f>+DISTRIBUTIVO!I11</f>
        <v>1395.3332999999998</v>
      </c>
    </row>
    <row r="25" spans="2:5" ht="15.75" x14ac:dyDescent="0.25">
      <c r="B25" s="177" t="s">
        <v>259</v>
      </c>
      <c r="C25" s="178">
        <f>+DISTRIBUTIVO!I16</f>
        <v>742.59</v>
      </c>
    </row>
    <row r="26" spans="2:5" ht="15.75" x14ac:dyDescent="0.25">
      <c r="B26" s="177" t="s">
        <v>260</v>
      </c>
      <c r="C26" s="178">
        <f>+DISTRIBUTIVO!I12+DISTRIBUTIVO!I13+DISTRIBUTIVO!I14+DISTRIBUTIVO!I15</f>
        <v>2007</v>
      </c>
      <c r="E26">
        <v>354</v>
      </c>
    </row>
    <row r="27" spans="2:5" ht="15.75" x14ac:dyDescent="0.25">
      <c r="B27" s="177" t="s">
        <v>326</v>
      </c>
      <c r="C27" s="178">
        <f>+DISTRIBUTIVO!L18</f>
        <v>0</v>
      </c>
    </row>
    <row r="28" spans="2:5" ht="15.75" x14ac:dyDescent="0.25">
      <c r="B28" s="177" t="s">
        <v>443</v>
      </c>
      <c r="C28" s="178">
        <v>1140</v>
      </c>
    </row>
    <row r="29" spans="2:5" ht="15.75" x14ac:dyDescent="0.25">
      <c r="B29" s="179" t="s">
        <v>261</v>
      </c>
      <c r="C29" s="187">
        <v>550</v>
      </c>
    </row>
    <row r="30" spans="2:5" ht="15.75" x14ac:dyDescent="0.25">
      <c r="B30" s="179" t="s">
        <v>262</v>
      </c>
      <c r="C30" s="187">
        <v>600</v>
      </c>
      <c r="E30">
        <v>62220</v>
      </c>
    </row>
    <row r="31" spans="2:5" ht="15.75" x14ac:dyDescent="0.25">
      <c r="B31" s="179" t="s">
        <v>373</v>
      </c>
      <c r="C31" s="187">
        <v>1000</v>
      </c>
      <c r="E31" s="142">
        <f>+E30-C44</f>
        <v>538.64670000000478</v>
      </c>
    </row>
    <row r="32" spans="2:5" ht="15.75" x14ac:dyDescent="0.25">
      <c r="B32" s="179" t="s">
        <v>207</v>
      </c>
      <c r="C32" s="187">
        <v>600</v>
      </c>
      <c r="D32">
        <f>40*12</f>
        <v>480</v>
      </c>
    </row>
    <row r="33" spans="2:5" ht="15.75" x14ac:dyDescent="0.25">
      <c r="B33" s="179" t="s">
        <v>367</v>
      </c>
      <c r="C33" s="187">
        <v>500</v>
      </c>
    </row>
    <row r="34" spans="2:5" ht="15.75" x14ac:dyDescent="0.25">
      <c r="B34" s="179" t="s">
        <v>263</v>
      </c>
      <c r="C34" s="187">
        <v>300</v>
      </c>
    </row>
    <row r="35" spans="2:5" ht="15.75" x14ac:dyDescent="0.25">
      <c r="B35" s="179" t="s">
        <v>278</v>
      </c>
      <c r="C35" s="187">
        <v>100</v>
      </c>
    </row>
    <row r="36" spans="2:5" ht="15.75" x14ac:dyDescent="0.25">
      <c r="B36" s="179" t="s">
        <v>264</v>
      </c>
      <c r="C36" s="187">
        <v>400</v>
      </c>
    </row>
    <row r="37" spans="2:5" ht="15.75" x14ac:dyDescent="0.25">
      <c r="B37" s="179" t="s">
        <v>265</v>
      </c>
      <c r="C37" s="187">
        <v>400</v>
      </c>
    </row>
    <row r="38" spans="2:5" ht="15.75" x14ac:dyDescent="0.25">
      <c r="B38" s="179" t="s">
        <v>266</v>
      </c>
      <c r="C38" s="187">
        <f>150-9.77</f>
        <v>140.22999999999999</v>
      </c>
    </row>
    <row r="39" spans="2:5" ht="15.75" x14ac:dyDescent="0.25">
      <c r="B39" s="179" t="s">
        <v>267</v>
      </c>
      <c r="C39" s="187">
        <v>80</v>
      </c>
    </row>
    <row r="40" spans="2:5" ht="15.75" x14ac:dyDescent="0.25">
      <c r="B40" s="179" t="s">
        <v>268</v>
      </c>
      <c r="C40" s="187">
        <v>500</v>
      </c>
    </row>
    <row r="41" spans="2:5" ht="15.75" x14ac:dyDescent="0.25">
      <c r="B41" s="179" t="s">
        <v>269</v>
      </c>
      <c r="C41" s="180">
        <f>+(INGRESOS!L33+INGRESOS!L24)*0.005</f>
        <v>750.9</v>
      </c>
    </row>
    <row r="42" spans="2:5" ht="15.75" x14ac:dyDescent="0.25">
      <c r="B42" s="179" t="s">
        <v>361</v>
      </c>
      <c r="C42" s="180">
        <f>+(INGRESOS!L33+INGRESOS!L24)*3%</f>
        <v>4505.3999999999996</v>
      </c>
    </row>
    <row r="43" spans="2:5" ht="15.75" x14ac:dyDescent="0.25">
      <c r="B43" s="179" t="s">
        <v>270</v>
      </c>
      <c r="C43" s="187">
        <v>350</v>
      </c>
    </row>
    <row r="44" spans="2:5" ht="15.75" x14ac:dyDescent="0.25">
      <c r="B44" s="190" t="s">
        <v>279</v>
      </c>
      <c r="C44" s="183">
        <f>SUM(C12:C43)</f>
        <v>61681.353299999995</v>
      </c>
      <c r="D44" s="181"/>
    </row>
    <row r="45" spans="2:5" ht="15.75" x14ac:dyDescent="0.25">
      <c r="B45" s="190" t="s">
        <v>281</v>
      </c>
      <c r="C45" s="189">
        <f>+C11-C44</f>
        <v>-1501.3532999999952</v>
      </c>
      <c r="D45" s="181"/>
      <c r="E45" s="184"/>
    </row>
    <row r="46" spans="2:5" ht="15.75" x14ac:dyDescent="0.25">
      <c r="B46" s="182" t="s">
        <v>271</v>
      </c>
      <c r="C46" s="183" t="e">
        <f>+C2-C44</f>
        <v>#REF!</v>
      </c>
    </row>
    <row r="47" spans="2:5" ht="15.75" x14ac:dyDescent="0.25">
      <c r="B47" s="324"/>
      <c r="C47" s="325"/>
    </row>
    <row r="48" spans="2:5" ht="15.75" x14ac:dyDescent="0.25">
      <c r="B48" s="324" t="s">
        <v>457</v>
      </c>
      <c r="C48" s="325">
        <f>SUM(C49:C53)</f>
        <v>87316.9</v>
      </c>
    </row>
    <row r="49" spans="2:6" x14ac:dyDescent="0.25">
      <c r="B49" t="s">
        <v>417</v>
      </c>
      <c r="C49" s="243">
        <v>53250</v>
      </c>
    </row>
    <row r="50" spans="2:6" x14ac:dyDescent="0.25">
      <c r="B50" s="247" t="s">
        <v>421</v>
      </c>
      <c r="C50" s="202">
        <v>7000</v>
      </c>
    </row>
    <row r="51" spans="2:6" x14ac:dyDescent="0.25">
      <c r="B51" s="175" t="s">
        <v>423</v>
      </c>
      <c r="C51" s="285">
        <v>8000</v>
      </c>
    </row>
    <row r="52" spans="2:6" x14ac:dyDescent="0.25">
      <c r="B52" t="s">
        <v>426</v>
      </c>
      <c r="C52" s="244">
        <v>13680</v>
      </c>
    </row>
    <row r="53" spans="2:6" x14ac:dyDescent="0.25">
      <c r="B53" t="s">
        <v>372</v>
      </c>
      <c r="C53" s="244">
        <v>5386.9</v>
      </c>
    </row>
    <row r="54" spans="2:6" x14ac:dyDescent="0.25">
      <c r="B54" s="174" t="s">
        <v>369</v>
      </c>
      <c r="E54" t="s">
        <v>427</v>
      </c>
    </row>
    <row r="55" spans="2:6" x14ac:dyDescent="0.25">
      <c r="E55">
        <v>22000</v>
      </c>
    </row>
    <row r="56" spans="2:6" ht="30" x14ac:dyDescent="0.25">
      <c r="B56" s="278" t="s">
        <v>368</v>
      </c>
      <c r="C56" s="279">
        <f>SUM(C57:C60)</f>
        <v>25000</v>
      </c>
      <c r="E56">
        <v>12000</v>
      </c>
    </row>
    <row r="57" spans="2:6" x14ac:dyDescent="0.25">
      <c r="B57" s="276" t="s">
        <v>442</v>
      </c>
      <c r="C57" s="243">
        <v>12000</v>
      </c>
      <c r="F57" s="142" t="e">
        <f>+C49+C56+C61+#REF!+#REF!+C63+C65</f>
        <v>#REF!</v>
      </c>
    </row>
    <row r="58" spans="2:6" x14ac:dyDescent="0.25">
      <c r="B58" s="277" t="s">
        <v>418</v>
      </c>
      <c r="C58" s="243">
        <v>5000</v>
      </c>
    </row>
    <row r="59" spans="2:6" x14ac:dyDescent="0.25">
      <c r="B59" s="277" t="s">
        <v>425</v>
      </c>
      <c r="C59" s="243">
        <v>3000</v>
      </c>
      <c r="E59">
        <f>375*4</f>
        <v>1500</v>
      </c>
      <c r="F59">
        <f>375/30</f>
        <v>12.5</v>
      </c>
    </row>
    <row r="60" spans="2:6" x14ac:dyDescent="0.25">
      <c r="B60" s="277" t="s">
        <v>419</v>
      </c>
      <c r="C60" s="243">
        <v>5000</v>
      </c>
      <c r="F60">
        <f>+F59*20</f>
        <v>250</v>
      </c>
    </row>
    <row r="61" spans="2:6" ht="45" x14ac:dyDescent="0.25">
      <c r="B61" s="247" t="s">
        <v>420</v>
      </c>
      <c r="C61" s="202">
        <v>4000</v>
      </c>
      <c r="E61">
        <v>19500</v>
      </c>
    </row>
    <row r="62" spans="2:6" x14ac:dyDescent="0.25">
      <c r="B62" t="s">
        <v>422</v>
      </c>
      <c r="C62" s="286">
        <v>9430</v>
      </c>
      <c r="E62">
        <v>35000</v>
      </c>
    </row>
    <row r="63" spans="2:6" ht="30" x14ac:dyDescent="0.25">
      <c r="B63" s="247" t="s">
        <v>424</v>
      </c>
      <c r="C63" s="244">
        <v>11000</v>
      </c>
      <c r="D63" s="233"/>
      <c r="E63" s="181">
        <v>15000</v>
      </c>
    </row>
    <row r="64" spans="2:6" ht="30" x14ac:dyDescent="0.25">
      <c r="B64" s="247" t="s">
        <v>429</v>
      </c>
      <c r="C64" s="244">
        <v>5751.75</v>
      </c>
      <c r="E64" s="181">
        <v>16</v>
      </c>
    </row>
    <row r="65" spans="2:9" x14ac:dyDescent="0.25">
      <c r="B65" s="247" t="s">
        <v>153</v>
      </c>
      <c r="C65" s="244">
        <v>500</v>
      </c>
      <c r="E65" s="181"/>
    </row>
    <row r="66" spans="2:9" x14ac:dyDescent="0.25">
      <c r="B66" s="174" t="s">
        <v>428</v>
      </c>
      <c r="C66" s="248">
        <f>+C56+C61+C62+C63+C64+C65</f>
        <v>55681.75</v>
      </c>
      <c r="E66" s="181"/>
    </row>
    <row r="67" spans="2:9" x14ac:dyDescent="0.25">
      <c r="C67" s="242"/>
      <c r="D67" s="233" t="e">
        <f>+C46-(C48+C66)</f>
        <v>#REF!</v>
      </c>
      <c r="E67" s="181"/>
    </row>
    <row r="68" spans="2:9" s="174" customFormat="1" x14ac:dyDescent="0.25">
      <c r="C68" s="191"/>
      <c r="D68" s="238"/>
      <c r="E68" s="280"/>
    </row>
    <row r="69" spans="2:9" x14ac:dyDescent="0.25">
      <c r="B69" s="251"/>
      <c r="C69" s="252"/>
      <c r="E69" s="142"/>
    </row>
    <row r="70" spans="2:9" x14ac:dyDescent="0.25">
      <c r="B70" s="251"/>
      <c r="C70" s="251"/>
      <c r="D70" s="174"/>
      <c r="E70" s="174"/>
    </row>
    <row r="71" spans="2:9" x14ac:dyDescent="0.25">
      <c r="B71" s="175"/>
      <c r="C71" s="175"/>
      <c r="D71" s="174"/>
      <c r="E71" s="174"/>
    </row>
    <row r="72" spans="2:9" x14ac:dyDescent="0.25">
      <c r="B72" s="175"/>
      <c r="C72" s="175"/>
      <c r="D72" s="174"/>
      <c r="E72" s="174"/>
    </row>
    <row r="73" spans="2:9" x14ac:dyDescent="0.25">
      <c r="B73" s="192" t="s">
        <v>282</v>
      </c>
      <c r="E73" s="192" t="s">
        <v>283</v>
      </c>
      <c r="F73" s="192" t="s">
        <v>284</v>
      </c>
      <c r="G73" s="192" t="s">
        <v>19</v>
      </c>
      <c r="H73" s="192" t="s">
        <v>285</v>
      </c>
    </row>
    <row r="74" spans="2:9" x14ac:dyDescent="0.25">
      <c r="B74" s="212" t="s">
        <v>272</v>
      </c>
      <c r="C74" s="212"/>
      <c r="D74" s="212"/>
      <c r="E74" s="212">
        <f>140*4</f>
        <v>560</v>
      </c>
      <c r="F74" s="212">
        <f>230*4</f>
        <v>920</v>
      </c>
      <c r="G74" s="212">
        <f>+F74+E74</f>
        <v>1480</v>
      </c>
      <c r="H74" s="213">
        <f>F74/G74</f>
        <v>0.6216216216216216</v>
      </c>
    </row>
    <row r="75" spans="2:9" x14ac:dyDescent="0.25">
      <c r="B75" s="215" t="s">
        <v>273</v>
      </c>
      <c r="C75" s="215"/>
      <c r="D75" s="215"/>
      <c r="E75" s="215">
        <v>560</v>
      </c>
      <c r="F75" s="215">
        <f>125*4</f>
        <v>500</v>
      </c>
      <c r="G75" s="215">
        <f>+F75+E75</f>
        <v>1060</v>
      </c>
      <c r="H75" s="216">
        <f>+F75/G75</f>
        <v>0.47169811320754718</v>
      </c>
    </row>
    <row r="76" spans="2:9" ht="25.5" x14ac:dyDescent="0.25">
      <c r="B76" s="217" t="s">
        <v>291</v>
      </c>
      <c r="C76" s="217" t="s">
        <v>292</v>
      </c>
      <c r="D76" s="217" t="s">
        <v>293</v>
      </c>
      <c r="E76" s="215"/>
      <c r="F76" s="216"/>
      <c r="G76" s="215"/>
      <c r="H76" s="215"/>
    </row>
    <row r="77" spans="2:9" ht="25.5" x14ac:dyDescent="0.25">
      <c r="B77" s="225" t="s">
        <v>313</v>
      </c>
      <c r="C77" s="218" t="s">
        <v>318</v>
      </c>
      <c r="D77" s="218"/>
      <c r="E77" s="215">
        <v>56</v>
      </c>
      <c r="F77" s="215">
        <v>120</v>
      </c>
      <c r="G77" s="215">
        <f>+F77+E77</f>
        <v>176</v>
      </c>
      <c r="H77" s="216">
        <f>+F77/G77</f>
        <v>0.68181818181818177</v>
      </c>
      <c r="I77" t="e">
        <f>+$C$119*H77</f>
        <v>#REF!</v>
      </c>
    </row>
    <row r="78" spans="2:9" ht="63.75" x14ac:dyDescent="0.25">
      <c r="B78" s="464" t="s">
        <v>294</v>
      </c>
      <c r="C78" s="218" t="s">
        <v>295</v>
      </c>
      <c r="D78" s="218" t="s">
        <v>319</v>
      </c>
      <c r="E78" s="215">
        <v>102</v>
      </c>
      <c r="F78" s="215">
        <v>40</v>
      </c>
      <c r="G78" s="215">
        <f>+F78+E78</f>
        <v>142</v>
      </c>
      <c r="H78" s="216">
        <f>+F78/G78</f>
        <v>0.28169014084507044</v>
      </c>
      <c r="I78" t="e">
        <f>+$C$119*H78</f>
        <v>#REF!</v>
      </c>
    </row>
    <row r="79" spans="2:9" ht="76.5" x14ac:dyDescent="0.25">
      <c r="B79" s="464"/>
      <c r="C79" s="465" t="s">
        <v>296</v>
      </c>
      <c r="D79" s="218" t="s">
        <v>320</v>
      </c>
      <c r="E79" s="215">
        <v>40</v>
      </c>
      <c r="F79" s="215">
        <v>10</v>
      </c>
      <c r="G79" s="215">
        <f>+F79+E79</f>
        <v>50</v>
      </c>
      <c r="H79" s="216">
        <f>+F79/G79</f>
        <v>0.2</v>
      </c>
      <c r="I79" t="e">
        <f>+$C$119*H79</f>
        <v>#REF!</v>
      </c>
    </row>
    <row r="80" spans="2:9" ht="38.25" x14ac:dyDescent="0.25">
      <c r="B80" s="464"/>
      <c r="C80" s="465"/>
      <c r="D80" s="218" t="s">
        <v>297</v>
      </c>
      <c r="E80" s="215">
        <v>560</v>
      </c>
      <c r="F80" s="215">
        <v>60</v>
      </c>
      <c r="G80" s="215">
        <f>+F80+E80</f>
        <v>620</v>
      </c>
      <c r="H80" s="216">
        <f>+F80/G80</f>
        <v>9.6774193548387094E-2</v>
      </c>
      <c r="I80" t="e">
        <f>+$C$119*H80</f>
        <v>#REF!</v>
      </c>
    </row>
    <row r="81" spans="2:9" ht="51" hidden="1" x14ac:dyDescent="0.25">
      <c r="B81" s="464" t="s">
        <v>298</v>
      </c>
      <c r="C81" s="465" t="s">
        <v>299</v>
      </c>
      <c r="D81" s="218" t="s">
        <v>300</v>
      </c>
      <c r="E81" s="215"/>
      <c r="F81" s="216"/>
      <c r="G81" s="215"/>
      <c r="H81" s="215"/>
    </row>
    <row r="82" spans="2:9" ht="25.5" hidden="1" x14ac:dyDescent="0.25">
      <c r="B82" s="464"/>
      <c r="C82" s="465"/>
      <c r="D82" s="218" t="s">
        <v>301</v>
      </c>
      <c r="E82" s="215"/>
      <c r="F82" s="216"/>
      <c r="G82" s="215"/>
      <c r="H82" s="215"/>
    </row>
    <row r="83" spans="2:9" hidden="1" x14ac:dyDescent="0.25">
      <c r="B83" s="464"/>
      <c r="C83" s="465"/>
      <c r="D83" s="218" t="s">
        <v>302</v>
      </c>
      <c r="E83" s="215"/>
      <c r="F83" s="216"/>
      <c r="G83" s="215"/>
      <c r="H83" s="215"/>
    </row>
    <row r="84" spans="2:9" ht="25.5" x14ac:dyDescent="0.25">
      <c r="B84" s="461" t="s">
        <v>314</v>
      </c>
      <c r="C84" s="218"/>
      <c r="D84" s="218" t="s">
        <v>316</v>
      </c>
      <c r="E84" s="215"/>
      <c r="F84" s="216"/>
      <c r="G84" s="215"/>
      <c r="H84" s="215"/>
    </row>
    <row r="85" spans="2:9" x14ac:dyDescent="0.25">
      <c r="B85" s="462"/>
      <c r="C85" s="218"/>
      <c r="D85" s="218" t="s">
        <v>315</v>
      </c>
      <c r="E85" s="215"/>
      <c r="F85" s="215"/>
      <c r="G85" s="215"/>
      <c r="H85" s="216"/>
    </row>
    <row r="86" spans="2:9" x14ac:dyDescent="0.25">
      <c r="B86" s="462"/>
      <c r="C86" s="226"/>
      <c r="D86" s="226" t="s">
        <v>317</v>
      </c>
      <c r="E86" s="215"/>
      <c r="F86" s="215"/>
      <c r="G86" s="215"/>
      <c r="H86" s="216"/>
    </row>
    <row r="87" spans="2:9" ht="89.25" x14ac:dyDescent="0.25">
      <c r="B87" s="463"/>
      <c r="C87" s="218"/>
      <c r="D87" s="218" t="s">
        <v>321</v>
      </c>
      <c r="E87" s="215">
        <v>15</v>
      </c>
      <c r="F87" s="215">
        <v>80</v>
      </c>
      <c r="G87" s="215">
        <f>+F87+E87</f>
        <v>95</v>
      </c>
      <c r="H87" s="216">
        <f>+F87/G87</f>
        <v>0.84210526315789469</v>
      </c>
      <c r="I87" t="e">
        <f>+$C$119*H87</f>
        <v>#REF!</v>
      </c>
    </row>
    <row r="88" spans="2:9" x14ac:dyDescent="0.25">
      <c r="B88" s="219" t="s">
        <v>286</v>
      </c>
      <c r="C88" s="219"/>
      <c r="D88" s="219"/>
      <c r="E88" s="219">
        <v>360</v>
      </c>
      <c r="F88" s="219">
        <f>+F74*65%</f>
        <v>598</v>
      </c>
      <c r="G88" s="219">
        <f>+F88+E88</f>
        <v>958</v>
      </c>
      <c r="H88" s="220">
        <f>+E88/G88</f>
        <v>0.37578288100208768</v>
      </c>
    </row>
    <row r="89" spans="2:9" ht="30" x14ac:dyDescent="0.25">
      <c r="B89" s="214" t="s">
        <v>307</v>
      </c>
      <c r="C89" s="219"/>
      <c r="D89" s="219"/>
      <c r="E89" s="219"/>
      <c r="F89" s="220"/>
      <c r="G89" s="219"/>
      <c r="H89" s="219"/>
    </row>
    <row r="90" spans="2:9" x14ac:dyDescent="0.25">
      <c r="B90" s="214" t="s">
        <v>308</v>
      </c>
      <c r="C90" s="219"/>
      <c r="D90" s="219"/>
      <c r="E90" s="219"/>
      <c r="F90" s="220"/>
      <c r="G90" s="219"/>
      <c r="H90" s="219"/>
    </row>
    <row r="91" spans="2:9" x14ac:dyDescent="0.25">
      <c r="B91" s="214" t="s">
        <v>309</v>
      </c>
      <c r="C91" s="219"/>
      <c r="D91" s="219"/>
      <c r="E91" s="219"/>
      <c r="F91" s="220"/>
      <c r="G91" s="219"/>
      <c r="H91" s="219"/>
    </row>
    <row r="92" spans="2:9" ht="30" x14ac:dyDescent="0.25">
      <c r="B92" s="214" t="s">
        <v>310</v>
      </c>
      <c r="C92" s="219"/>
      <c r="D92" s="219"/>
      <c r="E92" s="219"/>
      <c r="F92" s="220"/>
      <c r="G92" s="219"/>
      <c r="H92" s="219"/>
    </row>
    <row r="93" spans="2:9" ht="30" x14ac:dyDescent="0.25">
      <c r="B93" s="214" t="s">
        <v>311</v>
      </c>
      <c r="C93" s="219"/>
      <c r="D93" s="219"/>
      <c r="E93" s="219"/>
      <c r="F93" s="220"/>
      <c r="G93" s="219"/>
      <c r="H93" s="219"/>
    </row>
    <row r="94" spans="2:9" x14ac:dyDescent="0.25">
      <c r="B94" s="214" t="s">
        <v>312</v>
      </c>
      <c r="C94" s="219"/>
      <c r="D94" s="219"/>
      <c r="E94" s="219"/>
      <c r="F94" s="220"/>
      <c r="G94" s="219"/>
      <c r="H94" s="219"/>
    </row>
    <row r="95" spans="2:9" x14ac:dyDescent="0.25">
      <c r="B95" s="193" t="s">
        <v>274</v>
      </c>
      <c r="C95" s="193"/>
      <c r="D95" s="193"/>
      <c r="E95" s="193">
        <v>59</v>
      </c>
      <c r="F95" s="193">
        <v>236</v>
      </c>
      <c r="G95" s="193">
        <f>+F95+E95</f>
        <v>295</v>
      </c>
      <c r="H95" s="194">
        <f>+F95/G95</f>
        <v>0.8</v>
      </c>
    </row>
    <row r="96" spans="2:9" ht="75" x14ac:dyDescent="0.25">
      <c r="B96" s="223" t="s">
        <v>303</v>
      </c>
      <c r="C96" s="193"/>
      <c r="D96" s="193"/>
      <c r="E96" s="193"/>
      <c r="F96" s="234"/>
      <c r="G96" s="193"/>
      <c r="H96" s="193"/>
    </row>
    <row r="97" spans="2:16" ht="45" x14ac:dyDescent="0.25">
      <c r="B97" s="223" t="s">
        <v>304</v>
      </c>
      <c r="C97" s="193"/>
      <c r="D97" s="193"/>
      <c r="E97" s="193"/>
      <c r="F97" s="194"/>
      <c r="G97" s="193"/>
      <c r="H97" s="193"/>
    </row>
    <row r="98" spans="2:16" ht="45" x14ac:dyDescent="0.25">
      <c r="B98" s="223" t="s">
        <v>305</v>
      </c>
      <c r="C98" s="193"/>
      <c r="D98" s="193"/>
      <c r="E98" s="193"/>
      <c r="F98" s="194"/>
      <c r="G98" s="193"/>
      <c r="H98" s="193"/>
    </row>
    <row r="99" spans="2:16" ht="45" x14ac:dyDescent="0.25">
      <c r="B99" s="223" t="s">
        <v>306</v>
      </c>
      <c r="C99" s="193"/>
      <c r="D99" s="193"/>
      <c r="E99" s="193"/>
      <c r="F99" s="194"/>
      <c r="G99" s="193"/>
      <c r="H99" s="193"/>
    </row>
    <row r="100" spans="2:16" x14ac:dyDescent="0.25">
      <c r="B100" s="193"/>
      <c r="C100" s="193"/>
      <c r="D100" s="193"/>
      <c r="E100" s="193"/>
      <c r="F100" s="194"/>
      <c r="G100" s="193"/>
      <c r="H100" s="193"/>
    </row>
    <row r="101" spans="2:16" x14ac:dyDescent="0.25">
      <c r="B101" s="221" t="s">
        <v>325</v>
      </c>
      <c r="C101" s="221"/>
      <c r="D101" s="221"/>
      <c r="E101" s="221"/>
      <c r="F101" s="221"/>
      <c r="G101" s="221">
        <f>+D101+C101</f>
        <v>0</v>
      </c>
      <c r="H101" s="222">
        <v>0.5</v>
      </c>
    </row>
    <row r="102" spans="2:16" x14ac:dyDescent="0.25">
      <c r="C102" t="s">
        <v>275</v>
      </c>
      <c r="E102" t="s">
        <v>276</v>
      </c>
      <c r="F102" s="184"/>
    </row>
    <row r="103" spans="2:16" x14ac:dyDescent="0.25">
      <c r="B103" s="195" t="s">
        <v>287</v>
      </c>
      <c r="C103" s="207" t="e">
        <f>+#REF!</f>
        <v>#REF!</v>
      </c>
      <c r="D103" s="196">
        <v>1</v>
      </c>
      <c r="E103" s="195">
        <v>20000</v>
      </c>
    </row>
    <row r="104" spans="2:16" x14ac:dyDescent="0.25">
      <c r="B104" s="195" t="s">
        <v>272</v>
      </c>
      <c r="C104" s="206" t="e">
        <f>+C103*D104</f>
        <v>#REF!</v>
      </c>
      <c r="D104" s="196">
        <v>0.4</v>
      </c>
      <c r="E104" s="195">
        <v>0</v>
      </c>
    </row>
    <row r="105" spans="2:16" x14ac:dyDescent="0.25">
      <c r="B105" s="195" t="s">
        <v>273</v>
      </c>
      <c r="C105" s="206" t="e">
        <f>+C103*D105</f>
        <v>#REF!</v>
      </c>
      <c r="D105" s="196">
        <v>0.3</v>
      </c>
      <c r="E105" s="195">
        <v>0</v>
      </c>
    </row>
    <row r="106" spans="2:16" x14ac:dyDescent="0.25">
      <c r="B106" s="195" t="s">
        <v>288</v>
      </c>
      <c r="C106" s="206" t="e">
        <f>+C103*D106</f>
        <v>#REF!</v>
      </c>
      <c r="D106" s="196">
        <v>0.1</v>
      </c>
      <c r="E106" s="195">
        <v>0</v>
      </c>
    </row>
    <row r="107" spans="2:16" x14ac:dyDescent="0.25">
      <c r="B107" s="195" t="s">
        <v>274</v>
      </c>
      <c r="C107" s="206" t="e">
        <f>+C103*D107</f>
        <v>#REF!</v>
      </c>
      <c r="D107" s="196">
        <v>0.15</v>
      </c>
      <c r="E107" s="195">
        <v>0</v>
      </c>
    </row>
    <row r="108" spans="2:16" x14ac:dyDescent="0.25">
      <c r="B108" s="195" t="s">
        <v>289</v>
      </c>
      <c r="C108" s="206" t="e">
        <f>+C103*D108</f>
        <v>#REF!</v>
      </c>
      <c r="D108" s="196">
        <v>0.05</v>
      </c>
      <c r="E108" s="195">
        <v>0</v>
      </c>
    </row>
    <row r="109" spans="2:16" x14ac:dyDescent="0.25">
      <c r="C109" s="142" t="e">
        <f>SUM(C104:C108)</f>
        <v>#REF!</v>
      </c>
      <c r="E109">
        <f>SUM(E104:E108)</f>
        <v>0</v>
      </c>
    </row>
    <row r="110" spans="2:16" x14ac:dyDescent="0.25">
      <c r="C110" s="224" t="s">
        <v>290</v>
      </c>
      <c r="D110" s="224"/>
      <c r="E110" s="224"/>
      <c r="F110" s="459"/>
      <c r="G110" s="459"/>
      <c r="H110" s="459"/>
      <c r="I110" s="459"/>
      <c r="J110" s="459"/>
      <c r="K110" s="208"/>
      <c r="L110" s="208"/>
      <c r="M110" s="208"/>
      <c r="N110" s="208"/>
      <c r="O110" s="208"/>
      <c r="P110" s="208"/>
    </row>
    <row r="111" spans="2:16" x14ac:dyDescent="0.25">
      <c r="B111" s="197" t="s">
        <v>287</v>
      </c>
      <c r="C111" s="198" t="s">
        <v>19</v>
      </c>
      <c r="D111" s="197" t="s">
        <v>283</v>
      </c>
      <c r="E111" s="197" t="s">
        <v>284</v>
      </c>
      <c r="F111" s="209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</row>
    <row r="112" spans="2:16" x14ac:dyDescent="0.25">
      <c r="B112" s="199" t="s">
        <v>272</v>
      </c>
      <c r="C112" s="200" t="e">
        <f>+C104</f>
        <v>#REF!</v>
      </c>
      <c r="D112" s="200" t="e">
        <f>+C112-E112</f>
        <v>#REF!</v>
      </c>
      <c r="E112" s="200" t="e">
        <f>+C112*H74</f>
        <v>#REF!</v>
      </c>
      <c r="F112" s="208"/>
      <c r="G112" s="185"/>
      <c r="H112" s="185"/>
      <c r="I112" s="185"/>
      <c r="J112" s="185"/>
      <c r="K112" s="208"/>
      <c r="L112" s="208"/>
      <c r="M112" s="208"/>
      <c r="N112" s="208"/>
      <c r="O112" s="208"/>
      <c r="P112" s="208"/>
    </row>
    <row r="113" spans="1:16" x14ac:dyDescent="0.25">
      <c r="B113" s="199" t="s">
        <v>273</v>
      </c>
      <c r="C113" s="200" t="e">
        <f>+C105</f>
        <v>#REF!</v>
      </c>
      <c r="D113" s="200" t="e">
        <f>+C113-E113</f>
        <v>#REF!</v>
      </c>
      <c r="E113" s="200" t="e">
        <f>+I77+I78+I79+I80+I87</f>
        <v>#REF!</v>
      </c>
      <c r="F113" s="208"/>
      <c r="G113" s="185"/>
      <c r="H113" s="185"/>
      <c r="I113" s="185"/>
      <c r="J113" s="185"/>
      <c r="K113" s="208"/>
      <c r="L113" s="208"/>
      <c r="M113" s="208"/>
      <c r="N113" s="208"/>
      <c r="O113" s="208"/>
      <c r="P113" s="208"/>
    </row>
    <row r="114" spans="1:16" s="202" customFormat="1" x14ac:dyDescent="0.25">
      <c r="B114" s="199" t="s">
        <v>288</v>
      </c>
      <c r="C114" s="200" t="e">
        <f>+C106</f>
        <v>#REF!</v>
      </c>
      <c r="D114" s="200" t="e">
        <f>+C114-E114</f>
        <v>#REF!</v>
      </c>
      <c r="E114" s="200" t="e">
        <f>+C114*H88</f>
        <v>#REF!</v>
      </c>
      <c r="F114" s="208"/>
      <c r="G114" s="185"/>
      <c r="H114" s="185"/>
      <c r="I114" s="185"/>
      <c r="J114" s="185"/>
      <c r="K114" s="210"/>
      <c r="L114" s="210"/>
      <c r="M114" s="210"/>
      <c r="N114" s="210"/>
      <c r="O114" s="210"/>
      <c r="P114" s="210"/>
    </row>
    <row r="115" spans="1:16" s="202" customFormat="1" x14ac:dyDescent="0.25">
      <c r="B115" s="199" t="s">
        <v>274</v>
      </c>
      <c r="C115" s="200" t="e">
        <f>+C107</f>
        <v>#REF!</v>
      </c>
      <c r="D115" s="200" t="e">
        <f>+C115-E115</f>
        <v>#REF!</v>
      </c>
      <c r="E115" s="200" t="e">
        <f>+C115*H95</f>
        <v>#REF!</v>
      </c>
      <c r="F115" s="208"/>
      <c r="G115" s="185"/>
      <c r="H115" s="185"/>
      <c r="I115" s="185"/>
      <c r="J115" s="185"/>
      <c r="K115" s="211"/>
      <c r="L115" s="211"/>
      <c r="M115" s="211"/>
      <c r="N115" s="211"/>
      <c r="O115" s="211"/>
      <c r="P115" s="211"/>
    </row>
    <row r="116" spans="1:16" s="202" customFormat="1" x14ac:dyDescent="0.25">
      <c r="B116" s="199" t="s">
        <v>289</v>
      </c>
      <c r="C116" s="200" t="e">
        <f>+C108</f>
        <v>#REF!</v>
      </c>
      <c r="D116" s="200" t="e">
        <f>+C116-E116</f>
        <v>#REF!</v>
      </c>
      <c r="E116" s="200" t="e">
        <f>+C116*H101</f>
        <v>#REF!</v>
      </c>
      <c r="F116" s="208"/>
      <c r="G116" s="185"/>
      <c r="H116" s="185"/>
      <c r="I116" s="185"/>
      <c r="J116" s="185"/>
      <c r="K116" s="208"/>
      <c r="L116" s="208"/>
      <c r="M116" s="208"/>
      <c r="N116" s="208"/>
      <c r="O116" s="208"/>
      <c r="P116" s="210"/>
    </row>
    <row r="117" spans="1:16" s="202" customFormat="1" x14ac:dyDescent="0.25">
      <c r="B117" s="197" t="s">
        <v>19</v>
      </c>
      <c r="C117" s="201" t="e">
        <f>SUM(C112:C116)</f>
        <v>#REF!</v>
      </c>
      <c r="D117" s="201" t="e">
        <f>SUM(D112:D116)</f>
        <v>#REF!</v>
      </c>
      <c r="E117" s="201" t="e">
        <f>SUM(E112:E116)</f>
        <v>#REF!</v>
      </c>
      <c r="F117" s="208"/>
      <c r="G117" s="208"/>
      <c r="H117" s="208"/>
      <c r="I117" s="185"/>
      <c r="J117" s="185"/>
      <c r="K117" s="211"/>
      <c r="L117" s="211"/>
      <c r="M117" s="211"/>
      <c r="N117" s="211"/>
      <c r="O117" s="211"/>
      <c r="P117" s="211"/>
    </row>
    <row r="118" spans="1:16" s="202" customFormat="1" x14ac:dyDescent="0.25">
      <c r="C118" s="203"/>
      <c r="D118" s="203"/>
      <c r="E118" s="203"/>
      <c r="F118" s="203"/>
      <c r="G118" s="203"/>
      <c r="H118" s="203"/>
      <c r="I118" s="203"/>
      <c r="J118" s="203"/>
      <c r="K118" s="203"/>
      <c r="L118" s="203"/>
      <c r="M118" s="203"/>
      <c r="N118" s="203"/>
      <c r="O118" s="203"/>
      <c r="P118" s="204"/>
    </row>
    <row r="119" spans="1:16" s="202" customFormat="1" x14ac:dyDescent="0.25">
      <c r="C119" s="227" t="e">
        <f>+C113/5</f>
        <v>#REF!</v>
      </c>
      <c r="E119" s="227"/>
      <c r="F119" s="205"/>
    </row>
    <row r="120" spans="1:16" x14ac:dyDescent="0.25">
      <c r="A120" s="202"/>
    </row>
    <row r="122" spans="1:16" x14ac:dyDescent="0.25">
      <c r="B122" t="s">
        <v>341</v>
      </c>
    </row>
    <row r="123" spans="1:16" x14ac:dyDescent="0.25">
      <c r="B123">
        <v>3000</v>
      </c>
      <c r="C123" t="s">
        <v>342</v>
      </c>
    </row>
    <row r="124" spans="1:16" x14ac:dyDescent="0.25">
      <c r="B124" s="142" t="e">
        <f>+D117-B123</f>
        <v>#REF!</v>
      </c>
      <c r="C124" t="s">
        <v>343</v>
      </c>
    </row>
    <row r="125" spans="1:16" x14ac:dyDescent="0.25">
      <c r="B125" t="s">
        <v>344</v>
      </c>
    </row>
  </sheetData>
  <mergeCells count="8">
    <mergeCell ref="F110:H110"/>
    <mergeCell ref="I110:J110"/>
    <mergeCell ref="D2:E2"/>
    <mergeCell ref="B84:B87"/>
    <mergeCell ref="B78:B80"/>
    <mergeCell ref="C79:C80"/>
    <mergeCell ref="B81:B83"/>
    <mergeCell ref="C81:C8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"/>
  <sheetViews>
    <sheetView workbookViewId="0">
      <selection activeCell="C28" sqref="C28"/>
    </sheetView>
  </sheetViews>
  <sheetFormatPr baseColWidth="10" defaultRowHeight="20.25" customHeight="1" x14ac:dyDescent="0.25"/>
  <cols>
    <col min="3" max="3" width="45.7109375" customWidth="1"/>
    <col min="4" max="4" width="12.5703125" bestFit="1" customWidth="1"/>
  </cols>
  <sheetData>
    <row r="2" spans="3:5" ht="20.25" customHeight="1" x14ac:dyDescent="0.25">
      <c r="C2" s="292" t="s">
        <v>229</v>
      </c>
      <c r="D2" s="292" t="s">
        <v>144</v>
      </c>
      <c r="E2" s="300" t="s">
        <v>451</v>
      </c>
    </row>
    <row r="3" spans="3:5" ht="20.25" customHeight="1" x14ac:dyDescent="0.25">
      <c r="C3" s="291" t="s">
        <v>448</v>
      </c>
      <c r="D3" s="291">
        <v>61681.35</v>
      </c>
      <c r="E3" s="299">
        <f>+D3/$D$27</f>
        <v>0.30135504201680674</v>
      </c>
    </row>
    <row r="4" spans="3:5" ht="20.25" customHeight="1" x14ac:dyDescent="0.25">
      <c r="C4" s="291" t="s">
        <v>454</v>
      </c>
      <c r="D4" s="291">
        <f>SUM(D6:D21)</f>
        <v>142998.65</v>
      </c>
      <c r="E4" s="299">
        <f>+D4/$D$27</f>
        <v>0.69864495798319326</v>
      </c>
    </row>
    <row r="5" spans="3:5" ht="20.25" customHeight="1" x14ac:dyDescent="0.25">
      <c r="C5" s="291"/>
      <c r="D5" s="291"/>
      <c r="E5" s="299"/>
    </row>
    <row r="6" spans="3:5" ht="20.25" customHeight="1" x14ac:dyDescent="0.25">
      <c r="C6" s="291" t="s">
        <v>417</v>
      </c>
      <c r="D6" s="291">
        <v>53250</v>
      </c>
      <c r="E6" s="299">
        <f>+D6/$D$27</f>
        <v>0.26016220441665039</v>
      </c>
    </row>
    <row r="7" spans="3:5" ht="27.75" customHeight="1" x14ac:dyDescent="0.25">
      <c r="C7" s="293" t="s">
        <v>452</v>
      </c>
      <c r="D7" s="294" t="s">
        <v>144</v>
      </c>
      <c r="E7" s="299" t="e">
        <f t="shared" ref="E7:E21" si="0">+D7/$D$27</f>
        <v>#VALUE!</v>
      </c>
    </row>
    <row r="8" spans="3:5" ht="27.75" customHeight="1" x14ac:dyDescent="0.25">
      <c r="C8" s="301" t="s">
        <v>442</v>
      </c>
      <c r="D8" s="302">
        <v>12000</v>
      </c>
      <c r="E8" s="299"/>
    </row>
    <row r="9" spans="3:5" ht="27.75" customHeight="1" x14ac:dyDescent="0.25">
      <c r="C9" s="277" t="s">
        <v>418</v>
      </c>
      <c r="D9" s="302">
        <v>5000</v>
      </c>
      <c r="E9" s="299"/>
    </row>
    <row r="10" spans="3:5" ht="27.75" customHeight="1" x14ac:dyDescent="0.25">
      <c r="C10" s="277" t="s">
        <v>425</v>
      </c>
      <c r="D10" s="302">
        <v>3000</v>
      </c>
      <c r="E10" s="299"/>
    </row>
    <row r="11" spans="3:5" ht="27.75" customHeight="1" x14ac:dyDescent="0.25">
      <c r="C11" s="277" t="s">
        <v>419</v>
      </c>
      <c r="D11" s="302">
        <v>5000</v>
      </c>
      <c r="E11" s="299"/>
    </row>
    <row r="12" spans="3:5" ht="27.75" customHeight="1" x14ac:dyDescent="0.25">
      <c r="C12" s="277" t="s">
        <v>369</v>
      </c>
      <c r="D12" s="302" t="s">
        <v>144</v>
      </c>
      <c r="E12" s="299"/>
    </row>
    <row r="13" spans="3:5" ht="29.25" customHeight="1" x14ac:dyDescent="0.25">
      <c r="C13" s="295" t="s">
        <v>453</v>
      </c>
      <c r="D13" s="303">
        <v>4000</v>
      </c>
      <c r="E13" s="299">
        <f t="shared" si="0"/>
        <v>1.9542700801250732E-2</v>
      </c>
    </row>
    <row r="14" spans="3:5" ht="20.25" customHeight="1" x14ac:dyDescent="0.25">
      <c r="C14" s="295" t="s">
        <v>421</v>
      </c>
      <c r="D14" s="303">
        <v>7000</v>
      </c>
      <c r="E14" s="299">
        <f t="shared" si="0"/>
        <v>3.4199726402188782E-2</v>
      </c>
    </row>
    <row r="15" spans="3:5" ht="20.25" customHeight="1" x14ac:dyDescent="0.25">
      <c r="C15" s="291" t="s">
        <v>422</v>
      </c>
      <c r="D15" s="303">
        <v>9430</v>
      </c>
      <c r="E15" s="299">
        <f t="shared" si="0"/>
        <v>4.60719171389486E-2</v>
      </c>
    </row>
    <row r="16" spans="3:5" ht="20.25" customHeight="1" x14ac:dyDescent="0.25">
      <c r="C16" s="294" t="s">
        <v>423</v>
      </c>
      <c r="D16" s="303">
        <v>8000</v>
      </c>
      <c r="E16" s="299">
        <f t="shared" si="0"/>
        <v>3.9085401602501464E-2</v>
      </c>
    </row>
    <row r="17" spans="3:5" ht="27.75" customHeight="1" x14ac:dyDescent="0.25">
      <c r="C17" s="295" t="s">
        <v>455</v>
      </c>
      <c r="D17" s="303">
        <v>11000</v>
      </c>
      <c r="E17" s="299">
        <f t="shared" si="0"/>
        <v>5.3742427203439518E-2</v>
      </c>
    </row>
    <row r="18" spans="3:5" ht="20.25" customHeight="1" x14ac:dyDescent="0.25">
      <c r="C18" s="291" t="s">
        <v>426</v>
      </c>
      <c r="D18" s="303">
        <v>13680</v>
      </c>
      <c r="E18" s="299">
        <f t="shared" si="0"/>
        <v>6.6836036740277507E-2</v>
      </c>
    </row>
    <row r="19" spans="3:5" ht="20.25" customHeight="1" x14ac:dyDescent="0.25">
      <c r="C19" s="291" t="s">
        <v>372</v>
      </c>
      <c r="D19" s="303">
        <v>5386.9</v>
      </c>
      <c r="E19" s="299">
        <f t="shared" si="0"/>
        <v>2.6318643736564392E-2</v>
      </c>
    </row>
    <row r="20" spans="3:5" ht="29.25" customHeight="1" x14ac:dyDescent="0.25">
      <c r="C20" s="295" t="s">
        <v>456</v>
      </c>
      <c r="D20" s="303">
        <v>5751.75</v>
      </c>
      <c r="E20" s="299">
        <f t="shared" si="0"/>
        <v>2.8101182333398474E-2</v>
      </c>
    </row>
    <row r="21" spans="3:5" ht="20.25" customHeight="1" x14ac:dyDescent="0.25">
      <c r="C21" s="295" t="s">
        <v>153</v>
      </c>
      <c r="D21" s="303">
        <v>500</v>
      </c>
      <c r="E21" s="299">
        <f t="shared" si="0"/>
        <v>2.4428376001563415E-3</v>
      </c>
    </row>
    <row r="22" spans="3:5" ht="20.25" customHeight="1" x14ac:dyDescent="0.25">
      <c r="D22" s="142"/>
    </row>
    <row r="23" spans="3:5" ht="20.25" customHeight="1" x14ac:dyDescent="0.25">
      <c r="C23" s="152" t="s">
        <v>450</v>
      </c>
      <c r="D23" s="296" t="s">
        <v>144</v>
      </c>
    </row>
    <row r="24" spans="3:5" ht="20.25" customHeight="1" x14ac:dyDescent="0.25">
      <c r="C24" s="156" t="s">
        <v>13</v>
      </c>
      <c r="D24" s="297">
        <v>61680</v>
      </c>
    </row>
    <row r="25" spans="3:5" ht="20.25" customHeight="1" x14ac:dyDescent="0.25">
      <c r="C25" s="156" t="s">
        <v>4</v>
      </c>
      <c r="D25" s="298">
        <v>132000</v>
      </c>
    </row>
    <row r="26" spans="3:5" ht="20.25" customHeight="1" x14ac:dyDescent="0.25">
      <c r="C26" s="156" t="s">
        <v>145</v>
      </c>
      <c r="D26" s="298">
        <v>11000</v>
      </c>
    </row>
    <row r="27" spans="3:5" ht="20.25" customHeight="1" x14ac:dyDescent="0.25">
      <c r="C27" s="152" t="s">
        <v>449</v>
      </c>
      <c r="D27" s="152">
        <f>SUM(D24:D26)</f>
        <v>204680</v>
      </c>
    </row>
    <row r="35" spans="1:4" ht="20.25" customHeight="1" x14ac:dyDescent="0.25">
      <c r="A35" t="s">
        <v>283</v>
      </c>
      <c r="D35" t="s">
        <v>284</v>
      </c>
    </row>
    <row r="36" spans="1:4" ht="20.25" customHeight="1" x14ac:dyDescent="0.25">
      <c r="A36" s="174">
        <v>25710.46</v>
      </c>
      <c r="B36" s="174"/>
      <c r="C36" s="174"/>
      <c r="D36" s="174">
        <v>27129.58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24"/>
  <sheetViews>
    <sheetView topLeftCell="C1" workbookViewId="0">
      <selection activeCell="E7" sqref="E7"/>
    </sheetView>
  </sheetViews>
  <sheetFormatPr baseColWidth="10" defaultRowHeight="15" x14ac:dyDescent="0.25"/>
  <cols>
    <col min="4" max="4" width="50.28515625" customWidth="1"/>
  </cols>
  <sheetData>
    <row r="2" spans="4:5" ht="15.75" thickBot="1" x14ac:dyDescent="0.3"/>
    <row r="3" spans="4:5" ht="16.5" thickBot="1" x14ac:dyDescent="0.3">
      <c r="D3" s="304" t="s">
        <v>457</v>
      </c>
      <c r="E3" s="305">
        <f>SUM(E4:E6)</f>
        <v>72316.899999999994</v>
      </c>
    </row>
    <row r="4" spans="4:5" ht="15.75" thickBot="1" x14ac:dyDescent="0.3">
      <c r="D4" s="306" t="s">
        <v>417</v>
      </c>
      <c r="E4" s="307">
        <v>53250</v>
      </c>
    </row>
    <row r="5" spans="4:5" ht="15.75" thickBot="1" x14ac:dyDescent="0.3">
      <c r="D5" s="306" t="s">
        <v>426</v>
      </c>
      <c r="E5" s="307">
        <v>13680</v>
      </c>
    </row>
    <row r="6" spans="4:5" ht="15.75" thickBot="1" x14ac:dyDescent="0.3">
      <c r="D6" s="306" t="s">
        <v>372</v>
      </c>
      <c r="E6" s="307">
        <v>5386.9</v>
      </c>
    </row>
    <row r="7" spans="4:5" ht="16.5" thickBot="1" x14ac:dyDescent="0.3">
      <c r="D7" s="308"/>
      <c r="E7" s="309"/>
    </row>
    <row r="8" spans="4:5" ht="16.5" thickBot="1" x14ac:dyDescent="0.3">
      <c r="D8" s="308"/>
      <c r="E8" s="310"/>
    </row>
    <row r="9" spans="4:5" ht="16.5" thickBot="1" x14ac:dyDescent="0.3">
      <c r="D9" s="311" t="s">
        <v>271</v>
      </c>
      <c r="E9" s="309">
        <f>SUM(E11:E23)</f>
        <v>95681.75</v>
      </c>
    </row>
    <row r="10" spans="4:5" ht="15.75" thickBot="1" x14ac:dyDescent="0.3">
      <c r="D10" s="312"/>
      <c r="E10" s="313"/>
    </row>
    <row r="11" spans="4:5" ht="30.75" thickBot="1" x14ac:dyDescent="0.3">
      <c r="D11" s="314" t="s">
        <v>368</v>
      </c>
      <c r="E11" s="315">
        <v>25000</v>
      </c>
    </row>
    <row r="12" spans="4:5" ht="15.75" thickBot="1" x14ac:dyDescent="0.3">
      <c r="D12" s="316" t="s">
        <v>442</v>
      </c>
      <c r="E12" s="307">
        <v>12000</v>
      </c>
    </row>
    <row r="13" spans="4:5" ht="15.75" thickBot="1" x14ac:dyDescent="0.3">
      <c r="D13" s="317" t="s">
        <v>418</v>
      </c>
      <c r="E13" s="307">
        <v>5000</v>
      </c>
    </row>
    <row r="14" spans="4:5" ht="15.75" thickBot="1" x14ac:dyDescent="0.3">
      <c r="D14" s="317" t="s">
        <v>425</v>
      </c>
      <c r="E14" s="307">
        <v>3000</v>
      </c>
    </row>
    <row r="15" spans="4:5" ht="15.75" thickBot="1" x14ac:dyDescent="0.3">
      <c r="D15" s="317" t="s">
        <v>419</v>
      </c>
      <c r="E15" s="307">
        <v>5000</v>
      </c>
    </row>
    <row r="16" spans="4:5" ht="30.75" thickBot="1" x14ac:dyDescent="0.3">
      <c r="D16" s="318" t="s">
        <v>420</v>
      </c>
      <c r="E16" s="319">
        <v>4000</v>
      </c>
    </row>
    <row r="17" spans="4:5" ht="15.75" thickBot="1" x14ac:dyDescent="0.3">
      <c r="D17" s="318" t="s">
        <v>421</v>
      </c>
      <c r="E17" s="319">
        <v>7000</v>
      </c>
    </row>
    <row r="18" spans="4:5" ht="15.75" thickBot="1" x14ac:dyDescent="0.3">
      <c r="D18" s="306" t="s">
        <v>422</v>
      </c>
      <c r="E18" s="320">
        <v>9430</v>
      </c>
    </row>
    <row r="19" spans="4:5" ht="15.75" thickBot="1" x14ac:dyDescent="0.3">
      <c r="D19" s="306" t="s">
        <v>423</v>
      </c>
      <c r="E19" s="319">
        <v>8000</v>
      </c>
    </row>
    <row r="20" spans="4:5" ht="30.75" thickBot="1" x14ac:dyDescent="0.3">
      <c r="D20" s="318" t="s">
        <v>424</v>
      </c>
      <c r="E20" s="307">
        <v>11000</v>
      </c>
    </row>
    <row r="21" spans="4:5" ht="30.75" thickBot="1" x14ac:dyDescent="0.3">
      <c r="D21" s="318" t="s">
        <v>429</v>
      </c>
      <c r="E21" s="307">
        <v>5751.75</v>
      </c>
    </row>
    <row r="22" spans="4:5" ht="15.75" thickBot="1" x14ac:dyDescent="0.3">
      <c r="D22" s="318" t="s">
        <v>153</v>
      </c>
      <c r="E22" s="307">
        <v>500</v>
      </c>
    </row>
    <row r="23" spans="4:5" ht="15.75" thickBot="1" x14ac:dyDescent="0.3">
      <c r="D23" s="318" t="s">
        <v>443</v>
      </c>
      <c r="E23" s="321"/>
    </row>
    <row r="24" spans="4:5" ht="15.75" thickBot="1" x14ac:dyDescent="0.3">
      <c r="D24" s="322" t="s">
        <v>428</v>
      </c>
      <c r="E24" s="323">
        <v>142998.65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2:G13"/>
  <sheetViews>
    <sheetView workbookViewId="0">
      <selection activeCell="G14" sqref="G14"/>
    </sheetView>
  </sheetViews>
  <sheetFormatPr baseColWidth="10" defaultRowHeight="15" x14ac:dyDescent="0.25"/>
  <sheetData>
    <row r="12" spans="6:7" x14ac:dyDescent="0.25">
      <c r="F12">
        <v>1150</v>
      </c>
      <c r="G12" s="142">
        <f>+F12/1.12</f>
        <v>1026.7857142857142</v>
      </c>
    </row>
    <row r="13" spans="6:7" x14ac:dyDescent="0.25">
      <c r="G13" s="142">
        <f>+F12-G12</f>
        <v>123.21428571428578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H287"/>
  <sheetViews>
    <sheetView tabSelected="1" view="pageBreakPreview" topLeftCell="A259" zoomScale="148" zoomScaleNormal="152" zoomScaleSheetLayoutView="148" zoomScalePageLayoutView="71" workbookViewId="0">
      <selection activeCell="B259" sqref="B259"/>
    </sheetView>
  </sheetViews>
  <sheetFormatPr baseColWidth="10" defaultRowHeight="11.25" x14ac:dyDescent="0.2"/>
  <cols>
    <col min="1" max="1" width="10.5703125" style="97" customWidth="1"/>
    <col min="2" max="2" width="43.28515625" style="122" customWidth="1"/>
    <col min="3" max="3" width="8.5703125" style="389" customWidth="1"/>
    <col min="4" max="4" width="10.85546875" style="270" customWidth="1"/>
    <col min="5" max="5" width="14" style="80" customWidth="1"/>
    <col min="6" max="6" width="15.28515625" style="77" hidden="1" customWidth="1"/>
    <col min="7" max="7" width="0" style="78" hidden="1" customWidth="1"/>
    <col min="8" max="16384" width="11.42578125" style="78"/>
  </cols>
  <sheetData>
    <row r="1" spans="1:7" x14ac:dyDescent="0.2">
      <c r="A1" s="466" t="s">
        <v>430</v>
      </c>
      <c r="B1" s="466"/>
      <c r="C1" s="466"/>
      <c r="D1" s="466"/>
      <c r="E1" s="466"/>
    </row>
    <row r="2" spans="1:7" ht="12.75" x14ac:dyDescent="0.2">
      <c r="A2" s="471" t="s">
        <v>461</v>
      </c>
      <c r="B2" s="469" t="s">
        <v>37</v>
      </c>
      <c r="C2" s="467" t="s">
        <v>502</v>
      </c>
      <c r="D2" s="287"/>
      <c r="E2" s="288"/>
      <c r="F2" s="81"/>
    </row>
    <row r="3" spans="1:7" x14ac:dyDescent="0.2">
      <c r="A3" s="472"/>
      <c r="B3" s="470"/>
      <c r="C3" s="468"/>
      <c r="D3" s="289"/>
      <c r="E3" s="290"/>
      <c r="F3" s="82"/>
    </row>
    <row r="4" spans="1:7" x14ac:dyDescent="0.2">
      <c r="A4" s="83" t="s">
        <v>42</v>
      </c>
      <c r="B4" s="123" t="s">
        <v>43</v>
      </c>
      <c r="C4" s="375"/>
      <c r="D4" s="262" t="s">
        <v>360</v>
      </c>
      <c r="E4" s="85" t="s">
        <v>44</v>
      </c>
      <c r="F4" s="80"/>
    </row>
    <row r="5" spans="1:7" x14ac:dyDescent="0.2">
      <c r="A5" s="83"/>
      <c r="B5" s="123"/>
      <c r="C5" s="375"/>
      <c r="D5" s="259"/>
      <c r="E5" s="85"/>
      <c r="F5" s="80"/>
    </row>
    <row r="6" spans="1:7" x14ac:dyDescent="0.2">
      <c r="A6" s="83"/>
      <c r="B6" s="123" t="s">
        <v>226</v>
      </c>
      <c r="C6" s="375"/>
      <c r="D6" s="259"/>
      <c r="E6" s="85">
        <f>+D8+D28+D70+D75</f>
        <v>61581.353300000002</v>
      </c>
      <c r="F6" s="79"/>
      <c r="G6" s="95"/>
    </row>
    <row r="7" spans="1:7" x14ac:dyDescent="0.2">
      <c r="A7" s="83"/>
      <c r="B7" s="123"/>
      <c r="C7" s="375"/>
      <c r="D7" s="259"/>
      <c r="E7" s="85"/>
      <c r="F7" s="79"/>
      <c r="G7" s="95"/>
    </row>
    <row r="8" spans="1:7" x14ac:dyDescent="0.2">
      <c r="A8" s="83" t="s">
        <v>45</v>
      </c>
      <c r="B8" s="123" t="s">
        <v>359</v>
      </c>
      <c r="C8" s="375"/>
      <c r="D8" s="262">
        <f>+D9+D12+D24+D16</f>
        <v>50904.823299999996</v>
      </c>
      <c r="E8" s="85"/>
      <c r="F8" s="79" t="s">
        <v>225</v>
      </c>
      <c r="G8" s="95">
        <f>E8+D73+D29+D72</f>
        <v>2730</v>
      </c>
    </row>
    <row r="9" spans="1:7" x14ac:dyDescent="0.2">
      <c r="A9" s="83" t="s">
        <v>46</v>
      </c>
      <c r="B9" s="123" t="s">
        <v>47</v>
      </c>
      <c r="C9" s="375"/>
      <c r="D9" s="262">
        <f>+D10</f>
        <v>37174.199999999997</v>
      </c>
      <c r="E9" s="85"/>
      <c r="F9" s="79"/>
      <c r="G9" s="95"/>
    </row>
    <row r="10" spans="1:7" x14ac:dyDescent="0.2">
      <c r="A10" s="86" t="s">
        <v>48</v>
      </c>
      <c r="B10" s="98" t="s">
        <v>49</v>
      </c>
      <c r="C10" s="376"/>
      <c r="D10" s="259">
        <f>+DISTRIBUTIVO!E18</f>
        <v>37174.199999999997</v>
      </c>
      <c r="E10" s="85"/>
      <c r="F10" s="79"/>
      <c r="G10" s="95"/>
    </row>
    <row r="11" spans="1:7" x14ac:dyDescent="0.2">
      <c r="A11" s="83"/>
      <c r="B11" s="123"/>
      <c r="C11" s="375"/>
      <c r="D11" s="259"/>
      <c r="E11" s="85"/>
      <c r="F11" s="79"/>
      <c r="G11" s="95"/>
    </row>
    <row r="12" spans="1:7" x14ac:dyDescent="0.2">
      <c r="A12" s="87" t="s">
        <v>50</v>
      </c>
      <c r="B12" s="124" t="s">
        <v>51</v>
      </c>
      <c r="C12" s="377"/>
      <c r="D12" s="262">
        <f>SUM(D13:D14)</f>
        <v>5347.85</v>
      </c>
      <c r="E12" s="85"/>
      <c r="F12" s="79"/>
      <c r="G12" s="95"/>
    </row>
    <row r="13" spans="1:7" x14ac:dyDescent="0.2">
      <c r="A13" s="88" t="s">
        <v>52</v>
      </c>
      <c r="B13" s="125" t="s">
        <v>53</v>
      </c>
      <c r="C13" s="378"/>
      <c r="D13" s="259">
        <f>+DISTRIBUTIVO!F18</f>
        <v>3097.85</v>
      </c>
      <c r="E13" s="85"/>
      <c r="F13" s="79"/>
      <c r="G13" s="95"/>
    </row>
    <row r="14" spans="1:7" x14ac:dyDescent="0.2">
      <c r="A14" s="88" t="s">
        <v>54</v>
      </c>
      <c r="B14" s="125" t="s">
        <v>55</v>
      </c>
      <c r="C14" s="378"/>
      <c r="D14" s="259">
        <f>+DISTRIBUTIVO!G18</f>
        <v>2250</v>
      </c>
      <c r="E14" s="85"/>
      <c r="F14" s="79"/>
      <c r="G14" s="95"/>
    </row>
    <row r="15" spans="1:7" x14ac:dyDescent="0.2">
      <c r="A15" s="88"/>
      <c r="B15" s="125"/>
      <c r="C15" s="378"/>
      <c r="D15" s="259"/>
      <c r="E15" s="85"/>
      <c r="F15" s="79"/>
      <c r="G15" s="95"/>
    </row>
    <row r="16" spans="1:7" x14ac:dyDescent="0.2">
      <c r="A16" s="83" t="s">
        <v>56</v>
      </c>
      <c r="B16" s="124" t="s">
        <v>57</v>
      </c>
      <c r="C16" s="377"/>
      <c r="D16" s="262">
        <f>+D17</f>
        <v>1140</v>
      </c>
      <c r="E16" s="85"/>
      <c r="F16" s="79"/>
      <c r="G16" s="95"/>
    </row>
    <row r="17" spans="1:7" x14ac:dyDescent="0.2">
      <c r="A17" s="90" t="s">
        <v>446</v>
      </c>
      <c r="B17" s="125" t="s">
        <v>447</v>
      </c>
      <c r="C17" s="378"/>
      <c r="D17" s="259">
        <v>1140</v>
      </c>
      <c r="E17" s="85"/>
      <c r="F17" s="79"/>
      <c r="G17" s="95"/>
    </row>
    <row r="18" spans="1:7" x14ac:dyDescent="0.2">
      <c r="A18" s="88"/>
      <c r="B18" s="125"/>
      <c r="C18" s="378"/>
      <c r="D18" s="259"/>
      <c r="E18" s="85"/>
      <c r="F18" s="79"/>
      <c r="G18" s="95"/>
    </row>
    <row r="19" spans="1:7" hidden="1" x14ac:dyDescent="0.2">
      <c r="A19" s="83" t="s">
        <v>56</v>
      </c>
      <c r="B19" s="123" t="s">
        <v>57</v>
      </c>
      <c r="C19" s="375"/>
      <c r="D19" s="262">
        <f>+D20+D22</f>
        <v>0</v>
      </c>
      <c r="E19" s="85"/>
      <c r="F19" s="79"/>
    </row>
    <row r="20" spans="1:7" hidden="1" x14ac:dyDescent="0.2">
      <c r="A20" s="89" t="s">
        <v>58</v>
      </c>
      <c r="B20" s="126" t="s">
        <v>59</v>
      </c>
      <c r="C20" s="379"/>
      <c r="D20" s="259">
        <v>0</v>
      </c>
      <c r="E20" s="85"/>
      <c r="F20" s="79"/>
    </row>
    <row r="21" spans="1:7" hidden="1" x14ac:dyDescent="0.2">
      <c r="A21" s="89" t="s">
        <v>60</v>
      </c>
      <c r="B21" s="126" t="s">
        <v>61</v>
      </c>
      <c r="C21" s="379"/>
      <c r="D21" s="259"/>
      <c r="E21" s="85"/>
    </row>
    <row r="22" spans="1:7" hidden="1" x14ac:dyDescent="0.2">
      <c r="A22" s="89" t="s">
        <v>62</v>
      </c>
      <c r="B22" s="126" t="s">
        <v>63</v>
      </c>
      <c r="C22" s="379"/>
      <c r="D22" s="259">
        <v>0</v>
      </c>
      <c r="E22" s="85"/>
      <c r="F22" s="79"/>
    </row>
    <row r="23" spans="1:7" hidden="1" x14ac:dyDescent="0.2">
      <c r="A23" s="89"/>
      <c r="B23" s="126"/>
      <c r="C23" s="379"/>
      <c r="D23" s="259"/>
      <c r="E23" s="85"/>
      <c r="F23" s="79"/>
    </row>
    <row r="24" spans="1:7" x14ac:dyDescent="0.2">
      <c r="A24" s="83" t="s">
        <v>64</v>
      </c>
      <c r="B24" s="123" t="s">
        <v>65</v>
      </c>
      <c r="C24" s="375"/>
      <c r="D24" s="262">
        <f>SUM(D25:D26)</f>
        <v>7242.7732999999989</v>
      </c>
      <c r="E24" s="85"/>
      <c r="F24" s="80"/>
    </row>
    <row r="25" spans="1:7" x14ac:dyDescent="0.2">
      <c r="A25" s="90" t="s">
        <v>66</v>
      </c>
      <c r="B25" s="127" t="s">
        <v>67</v>
      </c>
      <c r="C25" s="380"/>
      <c r="D25" s="259">
        <f>+DISTRIBUTIVO!I18</f>
        <v>4144.9232999999995</v>
      </c>
      <c r="E25" s="85"/>
      <c r="F25" s="79"/>
    </row>
    <row r="26" spans="1:7" x14ac:dyDescent="0.2">
      <c r="A26" s="90" t="s">
        <v>68</v>
      </c>
      <c r="B26" s="127" t="s">
        <v>69</v>
      </c>
      <c r="C26" s="380"/>
      <c r="D26" s="259">
        <f>+DISTRIBUTIVO!H18</f>
        <v>3097.85</v>
      </c>
      <c r="E26" s="85"/>
      <c r="F26" s="79"/>
    </row>
    <row r="27" spans="1:7" x14ac:dyDescent="0.2">
      <c r="A27" s="90"/>
      <c r="B27" s="127"/>
      <c r="C27" s="380"/>
      <c r="D27" s="259"/>
      <c r="E27" s="85"/>
      <c r="F27" s="79"/>
    </row>
    <row r="28" spans="1:7" x14ac:dyDescent="0.2">
      <c r="A28" s="91" t="s">
        <v>70</v>
      </c>
      <c r="B28" s="128" t="s">
        <v>358</v>
      </c>
      <c r="C28" s="381"/>
      <c r="D28" s="85">
        <f>+D29+D35+D41++D45+D49+D55+D59+D52</f>
        <v>4490.2300000000005</v>
      </c>
      <c r="E28" s="85"/>
      <c r="F28" s="79"/>
    </row>
    <row r="29" spans="1:7" x14ac:dyDescent="0.2">
      <c r="A29" s="91" t="s">
        <v>71</v>
      </c>
      <c r="B29" s="128" t="s">
        <v>72</v>
      </c>
      <c r="C29" s="381"/>
      <c r="D29" s="262">
        <f>SUM(D30:D33)</f>
        <v>2150</v>
      </c>
      <c r="E29" s="85"/>
      <c r="F29" s="79"/>
    </row>
    <row r="30" spans="1:7" hidden="1" x14ac:dyDescent="0.2">
      <c r="A30" s="90" t="s">
        <v>203</v>
      </c>
      <c r="B30" s="127" t="s">
        <v>6</v>
      </c>
      <c r="C30" s="380"/>
      <c r="D30" s="259">
        <v>0</v>
      </c>
      <c r="E30" s="84"/>
      <c r="F30" s="79"/>
    </row>
    <row r="31" spans="1:7" x14ac:dyDescent="0.2">
      <c r="A31" s="90" t="s">
        <v>73</v>
      </c>
      <c r="B31" s="127" t="s">
        <v>74</v>
      </c>
      <c r="C31" s="380"/>
      <c r="D31" s="259">
        <f>+PARTICIPATIVO!C29</f>
        <v>550</v>
      </c>
      <c r="E31" s="85"/>
      <c r="F31" s="79"/>
    </row>
    <row r="32" spans="1:7" x14ac:dyDescent="0.2">
      <c r="A32" s="90" t="s">
        <v>377</v>
      </c>
      <c r="B32" s="127" t="s">
        <v>379</v>
      </c>
      <c r="C32" s="380"/>
      <c r="D32" s="259">
        <f>+PARTICIPATIVO!C30</f>
        <v>600</v>
      </c>
      <c r="E32" s="85"/>
      <c r="F32" s="79"/>
    </row>
    <row r="33" spans="1:6" x14ac:dyDescent="0.2">
      <c r="A33" s="90" t="s">
        <v>378</v>
      </c>
      <c r="B33" s="127" t="s">
        <v>380</v>
      </c>
      <c r="C33" s="380"/>
      <c r="D33" s="259">
        <f>+PARTICIPATIVO!C31</f>
        <v>1000</v>
      </c>
      <c r="E33" s="85"/>
      <c r="F33" s="79"/>
    </row>
    <row r="34" spans="1:6" x14ac:dyDescent="0.2">
      <c r="A34" s="90"/>
      <c r="B34" s="127"/>
      <c r="C34" s="380"/>
      <c r="D34" s="259"/>
      <c r="E34" s="85"/>
      <c r="F34" s="79"/>
    </row>
    <row r="35" spans="1:6" x14ac:dyDescent="0.2">
      <c r="A35" s="91" t="s">
        <v>75</v>
      </c>
      <c r="B35" s="128" t="s">
        <v>76</v>
      </c>
      <c r="C35" s="381"/>
      <c r="D35" s="262">
        <f>SUM(D36:D39)</f>
        <v>416</v>
      </c>
      <c r="E35" s="85"/>
      <c r="F35" s="79"/>
    </row>
    <row r="36" spans="1:6" hidden="1" x14ac:dyDescent="0.2">
      <c r="A36" s="90" t="s">
        <v>206</v>
      </c>
      <c r="B36" s="127" t="s">
        <v>129</v>
      </c>
      <c r="C36" s="380"/>
      <c r="D36" s="259">
        <v>0</v>
      </c>
      <c r="E36" s="84"/>
      <c r="F36" s="79"/>
    </row>
    <row r="37" spans="1:6" x14ac:dyDescent="0.2">
      <c r="A37" s="90" t="s">
        <v>112</v>
      </c>
      <c r="B37" s="127" t="s">
        <v>207</v>
      </c>
      <c r="C37" s="380"/>
      <c r="D37" s="259">
        <v>416</v>
      </c>
      <c r="E37" s="85"/>
      <c r="F37" s="79"/>
    </row>
    <row r="38" spans="1:6" hidden="1" x14ac:dyDescent="0.2">
      <c r="A38" s="90" t="s">
        <v>77</v>
      </c>
      <c r="B38" s="127" t="s">
        <v>78</v>
      </c>
      <c r="C38" s="380"/>
      <c r="D38" s="259">
        <v>0</v>
      </c>
      <c r="E38" s="85"/>
      <c r="F38" s="79"/>
    </row>
    <row r="39" spans="1:6" hidden="1" x14ac:dyDescent="0.2">
      <c r="A39" s="90" t="s">
        <v>79</v>
      </c>
      <c r="B39" s="127" t="s">
        <v>80</v>
      </c>
      <c r="C39" s="380"/>
      <c r="D39" s="259">
        <v>0</v>
      </c>
      <c r="E39" s="85"/>
      <c r="F39" s="79"/>
    </row>
    <row r="40" spans="1:6" x14ac:dyDescent="0.2">
      <c r="A40" s="90"/>
      <c r="B40" s="127"/>
      <c r="C40" s="380"/>
      <c r="D40" s="259"/>
      <c r="E40" s="85"/>
      <c r="F40" s="79"/>
    </row>
    <row r="41" spans="1:6" x14ac:dyDescent="0.2">
      <c r="A41" s="91" t="s">
        <v>81</v>
      </c>
      <c r="B41" s="128" t="s">
        <v>82</v>
      </c>
      <c r="C41" s="381"/>
      <c r="D41" s="262">
        <f>SUM(D42:D43)</f>
        <v>394.8</v>
      </c>
      <c r="E41" s="85"/>
      <c r="F41" s="79"/>
    </row>
    <row r="42" spans="1:6" x14ac:dyDescent="0.2">
      <c r="A42" s="90" t="s">
        <v>83</v>
      </c>
      <c r="B42" s="127" t="s">
        <v>84</v>
      </c>
      <c r="C42" s="380"/>
      <c r="D42" s="259">
        <v>250</v>
      </c>
      <c r="E42" s="85"/>
      <c r="F42" s="79"/>
    </row>
    <row r="43" spans="1:6" x14ac:dyDescent="0.2">
      <c r="A43" s="90" t="s">
        <v>85</v>
      </c>
      <c r="B43" s="127" t="s">
        <v>86</v>
      </c>
      <c r="C43" s="380"/>
      <c r="D43" s="259">
        <v>144.80000000000001</v>
      </c>
      <c r="E43" s="85"/>
      <c r="F43" s="79"/>
    </row>
    <row r="44" spans="1:6" hidden="1" x14ac:dyDescent="0.2">
      <c r="A44" s="90"/>
      <c r="B44" s="127"/>
      <c r="C44" s="380"/>
      <c r="D44" s="259"/>
      <c r="E44" s="85"/>
      <c r="F44" s="79"/>
    </row>
    <row r="45" spans="1:6" hidden="1" x14ac:dyDescent="0.2">
      <c r="A45" s="91" t="s">
        <v>87</v>
      </c>
      <c r="B45" s="128" t="s">
        <v>209</v>
      </c>
      <c r="C45" s="381"/>
      <c r="D45" s="262">
        <f>SUM(D46:D47)</f>
        <v>0</v>
      </c>
      <c r="E45" s="85"/>
      <c r="F45" s="79"/>
    </row>
    <row r="46" spans="1:6" hidden="1" x14ac:dyDescent="0.2">
      <c r="A46" s="90" t="s">
        <v>208</v>
      </c>
      <c r="B46" s="127" t="s">
        <v>210</v>
      </c>
      <c r="C46" s="380"/>
      <c r="D46" s="259">
        <v>0</v>
      </c>
      <c r="E46" s="85"/>
      <c r="F46" s="79"/>
    </row>
    <row r="47" spans="1:6" hidden="1" x14ac:dyDescent="0.2">
      <c r="A47" s="90" t="s">
        <v>89</v>
      </c>
      <c r="B47" s="127" t="s">
        <v>90</v>
      </c>
      <c r="C47" s="380"/>
      <c r="D47" s="259">
        <v>0</v>
      </c>
      <c r="E47" s="85"/>
      <c r="F47" s="79"/>
    </row>
    <row r="48" spans="1:6" x14ac:dyDescent="0.2">
      <c r="A48" s="90"/>
      <c r="B48" s="127"/>
      <c r="C48" s="380"/>
      <c r="D48" s="259"/>
      <c r="E48" s="85"/>
      <c r="F48" s="79"/>
    </row>
    <row r="49" spans="1:6" x14ac:dyDescent="0.2">
      <c r="A49" s="91" t="s">
        <v>239</v>
      </c>
      <c r="B49" s="128" t="s">
        <v>240</v>
      </c>
      <c r="C49" s="381"/>
      <c r="D49" s="262">
        <f>+D50</f>
        <v>100</v>
      </c>
      <c r="E49" s="85"/>
      <c r="F49" s="79"/>
    </row>
    <row r="50" spans="1:6" x14ac:dyDescent="0.2">
      <c r="A50" s="90" t="s">
        <v>238</v>
      </c>
      <c r="B50" s="127" t="s">
        <v>241</v>
      </c>
      <c r="C50" s="380"/>
      <c r="D50" s="259">
        <f>+PARTICIPATIVO!C35</f>
        <v>100</v>
      </c>
      <c r="E50" s="85"/>
      <c r="F50" s="79"/>
    </row>
    <row r="51" spans="1:6" x14ac:dyDescent="0.2">
      <c r="A51" s="90"/>
      <c r="B51" s="127"/>
      <c r="C51" s="380"/>
      <c r="D51" s="259"/>
      <c r="E51" s="85"/>
      <c r="F51" s="79"/>
    </row>
    <row r="52" spans="1:6" ht="22.5" x14ac:dyDescent="0.2">
      <c r="A52" s="91" t="s">
        <v>87</v>
      </c>
      <c r="B52" s="128" t="s">
        <v>480</v>
      </c>
      <c r="C52" s="381"/>
      <c r="D52" s="262">
        <f>D53</f>
        <v>205.2</v>
      </c>
      <c r="E52" s="85"/>
      <c r="F52" s="79"/>
    </row>
    <row r="53" spans="1:6" s="351" customFormat="1" x14ac:dyDescent="0.2">
      <c r="A53" s="90" t="s">
        <v>478</v>
      </c>
      <c r="B53" s="127" t="s">
        <v>479</v>
      </c>
      <c r="C53" s="380"/>
      <c r="D53" s="268">
        <v>205.2</v>
      </c>
      <c r="E53" s="349"/>
      <c r="F53" s="350"/>
    </row>
    <row r="54" spans="1:6" x14ac:dyDescent="0.2">
      <c r="A54" s="90"/>
      <c r="B54" s="127"/>
      <c r="C54" s="380"/>
      <c r="D54" s="259"/>
      <c r="E54" s="85"/>
      <c r="F54" s="79"/>
    </row>
    <row r="55" spans="1:6" x14ac:dyDescent="0.2">
      <c r="A55" s="91" t="s">
        <v>91</v>
      </c>
      <c r="B55" s="128" t="s">
        <v>92</v>
      </c>
      <c r="C55" s="381"/>
      <c r="D55" s="262">
        <f>SUM(D56:D57)</f>
        <v>500</v>
      </c>
      <c r="E55" s="85"/>
      <c r="F55" s="79"/>
    </row>
    <row r="56" spans="1:6" x14ac:dyDescent="0.2">
      <c r="A56" s="90" t="s">
        <v>211</v>
      </c>
      <c r="B56" s="127" t="s">
        <v>212</v>
      </c>
      <c r="C56" s="380"/>
      <c r="D56" s="259">
        <f>+PARTICIPATIVO!C33</f>
        <v>500</v>
      </c>
      <c r="E56" s="85"/>
      <c r="F56" s="79"/>
    </row>
    <row r="57" spans="1:6" hidden="1" x14ac:dyDescent="0.2">
      <c r="A57" s="90" t="s">
        <v>93</v>
      </c>
      <c r="B57" s="127" t="s">
        <v>213</v>
      </c>
      <c r="C57" s="380"/>
      <c r="D57" s="259">
        <v>0</v>
      </c>
      <c r="E57" s="85"/>
      <c r="F57" s="79"/>
    </row>
    <row r="58" spans="1:6" x14ac:dyDescent="0.2">
      <c r="A58" s="90"/>
      <c r="B58" s="127"/>
      <c r="C58" s="380"/>
      <c r="D58" s="259"/>
      <c r="E58" s="85"/>
      <c r="F58" s="79"/>
    </row>
    <row r="59" spans="1:6" x14ac:dyDescent="0.2">
      <c r="A59" s="91" t="s">
        <v>94</v>
      </c>
      <c r="B59" s="128" t="s">
        <v>95</v>
      </c>
      <c r="C59" s="381"/>
      <c r="D59" s="262">
        <f>SUM(D60:D68)</f>
        <v>724.23</v>
      </c>
      <c r="E59" s="85"/>
      <c r="F59" s="79"/>
    </row>
    <row r="60" spans="1:6" hidden="1" x14ac:dyDescent="0.2">
      <c r="A60" s="90" t="s">
        <v>96</v>
      </c>
      <c r="B60" s="127" t="s">
        <v>97</v>
      </c>
      <c r="C60" s="380"/>
      <c r="D60" s="259">
        <v>0</v>
      </c>
      <c r="E60" s="85"/>
      <c r="F60" s="79"/>
    </row>
    <row r="61" spans="1:6" hidden="1" x14ac:dyDescent="0.2">
      <c r="A61" s="90" t="s">
        <v>98</v>
      </c>
      <c r="B61" s="127" t="s">
        <v>99</v>
      </c>
      <c r="C61" s="380"/>
      <c r="D61" s="259">
        <v>0</v>
      </c>
      <c r="E61" s="85"/>
      <c r="F61" s="79"/>
    </row>
    <row r="62" spans="1:6" hidden="1" x14ac:dyDescent="0.2">
      <c r="A62" s="90" t="s">
        <v>214</v>
      </c>
      <c r="B62" s="127" t="s">
        <v>215</v>
      </c>
      <c r="C62" s="380"/>
      <c r="D62" s="259">
        <v>0</v>
      </c>
      <c r="E62" s="85"/>
      <c r="F62" s="79"/>
    </row>
    <row r="63" spans="1:6" x14ac:dyDescent="0.2">
      <c r="A63" s="90" t="s">
        <v>100</v>
      </c>
      <c r="B63" s="127" t="s">
        <v>101</v>
      </c>
      <c r="C63" s="380"/>
      <c r="D63" s="259">
        <f>+PARTICIPATIVO!C37</f>
        <v>400</v>
      </c>
      <c r="E63" s="85"/>
      <c r="F63" s="79"/>
    </row>
    <row r="64" spans="1:6" x14ac:dyDescent="0.2">
      <c r="A64" s="90" t="s">
        <v>102</v>
      </c>
      <c r="B64" s="127" t="s">
        <v>103</v>
      </c>
      <c r="C64" s="380"/>
      <c r="D64" s="259">
        <f>+PARTICIPATIVO!C38</f>
        <v>140.22999999999999</v>
      </c>
      <c r="E64" s="85"/>
      <c r="F64" s="79"/>
    </row>
    <row r="65" spans="1:7" hidden="1" x14ac:dyDescent="0.2">
      <c r="A65" s="90" t="s">
        <v>104</v>
      </c>
      <c r="B65" s="127" t="s">
        <v>105</v>
      </c>
      <c r="C65" s="380"/>
      <c r="D65" s="259">
        <v>0</v>
      </c>
      <c r="E65" s="85"/>
      <c r="F65" s="79"/>
    </row>
    <row r="66" spans="1:7" hidden="1" x14ac:dyDescent="0.2">
      <c r="A66" s="90" t="s">
        <v>216</v>
      </c>
      <c r="B66" s="127" t="s">
        <v>217</v>
      </c>
      <c r="C66" s="380"/>
      <c r="D66" s="259">
        <v>0</v>
      </c>
      <c r="E66" s="85"/>
      <c r="F66" s="79"/>
    </row>
    <row r="67" spans="1:7" hidden="1" x14ac:dyDescent="0.2">
      <c r="A67" s="90" t="s">
        <v>106</v>
      </c>
      <c r="B67" s="127" t="s">
        <v>107</v>
      </c>
      <c r="C67" s="380"/>
      <c r="D67" s="259">
        <v>0</v>
      </c>
      <c r="E67" s="85"/>
      <c r="F67" s="79"/>
    </row>
    <row r="68" spans="1:7" s="96" customFormat="1" x14ac:dyDescent="0.2">
      <c r="A68" s="90" t="s">
        <v>98</v>
      </c>
      <c r="B68" s="127" t="s">
        <v>521</v>
      </c>
      <c r="C68" s="380"/>
      <c r="D68" s="259">
        <v>184</v>
      </c>
      <c r="E68" s="85"/>
      <c r="F68" s="79"/>
    </row>
    <row r="69" spans="1:7" x14ac:dyDescent="0.2">
      <c r="A69" s="90"/>
      <c r="B69" s="127"/>
      <c r="C69" s="383"/>
      <c r="E69" s="85"/>
      <c r="F69" s="79"/>
    </row>
    <row r="70" spans="1:7" x14ac:dyDescent="0.2">
      <c r="A70" s="83" t="s">
        <v>108</v>
      </c>
      <c r="B70" s="123" t="s">
        <v>357</v>
      </c>
      <c r="C70" s="382"/>
      <c r="D70" s="272">
        <f>+D71</f>
        <v>580</v>
      </c>
      <c r="E70" s="85"/>
      <c r="F70" s="79"/>
    </row>
    <row r="71" spans="1:7" x14ac:dyDescent="0.2">
      <c r="A71" s="91" t="s">
        <v>109</v>
      </c>
      <c r="B71" s="128" t="s">
        <v>110</v>
      </c>
      <c r="C71" s="381"/>
      <c r="D71" s="262">
        <f>SUM(D72:D73)</f>
        <v>580</v>
      </c>
      <c r="E71" s="92"/>
      <c r="F71" s="79"/>
    </row>
    <row r="72" spans="1:7" x14ac:dyDescent="0.2">
      <c r="A72" s="90" t="s">
        <v>111</v>
      </c>
      <c r="B72" s="127" t="s">
        <v>218</v>
      </c>
      <c r="C72" s="380"/>
      <c r="D72" s="259">
        <f>+PARTICIPATIVO!C40</f>
        <v>500</v>
      </c>
      <c r="E72" s="92"/>
      <c r="F72" s="79"/>
      <c r="G72" s="96"/>
    </row>
    <row r="73" spans="1:7" x14ac:dyDescent="0.2">
      <c r="A73" s="90" t="s">
        <v>113</v>
      </c>
      <c r="B73" s="127" t="s">
        <v>114</v>
      </c>
      <c r="C73" s="380"/>
      <c r="D73" s="259">
        <f>+PARTICIPATIVO!C39</f>
        <v>80</v>
      </c>
      <c r="E73" s="92"/>
      <c r="F73" s="79"/>
    </row>
    <row r="74" spans="1:7" x14ac:dyDescent="0.2">
      <c r="A74" s="90"/>
      <c r="B74" s="127"/>
      <c r="C74" s="380"/>
      <c r="D74" s="259"/>
      <c r="E74" s="92"/>
      <c r="F74" s="79"/>
    </row>
    <row r="75" spans="1:7" x14ac:dyDescent="0.2">
      <c r="A75" s="83" t="s">
        <v>137</v>
      </c>
      <c r="B75" s="123" t="s">
        <v>356</v>
      </c>
      <c r="C75" s="382"/>
      <c r="D75" s="272">
        <f>+D76+D80</f>
        <v>5606.3</v>
      </c>
      <c r="E75" s="85"/>
      <c r="F75" s="79"/>
    </row>
    <row r="76" spans="1:7" x14ac:dyDescent="0.2">
      <c r="A76" s="91" t="s">
        <v>138</v>
      </c>
      <c r="B76" s="128" t="s">
        <v>139</v>
      </c>
      <c r="C76" s="381"/>
      <c r="D76" s="262">
        <f>D77+D78</f>
        <v>5256.3</v>
      </c>
      <c r="E76" s="92"/>
      <c r="F76" s="79"/>
    </row>
    <row r="77" spans="1:7" x14ac:dyDescent="0.2">
      <c r="A77" s="90" t="s">
        <v>517</v>
      </c>
      <c r="B77" s="127" t="s">
        <v>518</v>
      </c>
      <c r="C77" s="380"/>
      <c r="D77" s="259">
        <v>3856.3</v>
      </c>
      <c r="E77" s="92"/>
      <c r="F77" s="79"/>
    </row>
    <row r="78" spans="1:7" x14ac:dyDescent="0.2">
      <c r="A78" s="90" t="s">
        <v>519</v>
      </c>
      <c r="B78" s="127" t="s">
        <v>520</v>
      </c>
      <c r="C78" s="380"/>
      <c r="D78" s="259">
        <v>1400</v>
      </c>
      <c r="E78" s="92"/>
      <c r="F78" s="79"/>
    </row>
    <row r="79" spans="1:7" x14ac:dyDescent="0.2">
      <c r="A79" s="90"/>
      <c r="B79" s="127"/>
      <c r="C79" s="380"/>
      <c r="D79" s="259"/>
      <c r="E79" s="92"/>
      <c r="F79" s="79"/>
    </row>
    <row r="80" spans="1:7" x14ac:dyDescent="0.2">
      <c r="A80" s="91" t="s">
        <v>219</v>
      </c>
      <c r="B80" s="128" t="s">
        <v>220</v>
      </c>
      <c r="C80" s="381"/>
      <c r="D80" s="262">
        <f>SUM(D81)</f>
        <v>350</v>
      </c>
      <c r="E80" s="92"/>
      <c r="F80" s="79"/>
    </row>
    <row r="81" spans="1:6" x14ac:dyDescent="0.2">
      <c r="A81" s="90" t="s">
        <v>221</v>
      </c>
      <c r="B81" s="127" t="s">
        <v>222</v>
      </c>
      <c r="C81" s="380"/>
      <c r="D81" s="259">
        <v>350</v>
      </c>
      <c r="E81" s="92"/>
      <c r="F81" s="79"/>
    </row>
    <row r="82" spans="1:6" x14ac:dyDescent="0.2">
      <c r="A82" s="94"/>
      <c r="B82" s="129"/>
      <c r="C82" s="383"/>
      <c r="F82" s="79"/>
    </row>
    <row r="83" spans="1:6" x14ac:dyDescent="0.2">
      <c r="A83" s="128" t="s">
        <v>135</v>
      </c>
      <c r="B83" s="249" t="s">
        <v>371</v>
      </c>
      <c r="C83" s="384" t="s">
        <v>502</v>
      </c>
      <c r="D83" s="79"/>
      <c r="F83" s="79"/>
    </row>
    <row r="84" spans="1:6" ht="22.5" customHeight="1" x14ac:dyDescent="0.2">
      <c r="A84" s="128" t="s">
        <v>353</v>
      </c>
      <c r="B84" s="373" t="s">
        <v>501</v>
      </c>
      <c r="C84" s="385"/>
      <c r="D84" s="374"/>
      <c r="E84" s="374"/>
      <c r="F84" s="79"/>
    </row>
    <row r="85" spans="1:6" x14ac:dyDescent="0.2">
      <c r="A85" s="83" t="s">
        <v>42</v>
      </c>
      <c r="B85" s="123" t="s">
        <v>43</v>
      </c>
      <c r="C85" s="375"/>
      <c r="D85" s="85"/>
      <c r="E85" s="85" t="s">
        <v>44</v>
      </c>
      <c r="F85" s="79"/>
    </row>
    <row r="86" spans="1:6" x14ac:dyDescent="0.2">
      <c r="A86" s="83" t="s">
        <v>381</v>
      </c>
      <c r="B86" s="123" t="s">
        <v>382</v>
      </c>
      <c r="C86" s="375"/>
      <c r="D86" s="85"/>
      <c r="E86" s="253">
        <f>+D87+D91+D95</f>
        <v>5751.75</v>
      </c>
      <c r="F86" s="79"/>
    </row>
    <row r="87" spans="1:6" x14ac:dyDescent="0.2">
      <c r="A87" s="83" t="s">
        <v>115</v>
      </c>
      <c r="B87" s="123" t="s">
        <v>359</v>
      </c>
      <c r="C87" s="375"/>
      <c r="D87" s="85">
        <f>+D88</f>
        <v>4500</v>
      </c>
      <c r="E87" s="85"/>
      <c r="F87" s="79"/>
    </row>
    <row r="88" spans="1:6" x14ac:dyDescent="0.2">
      <c r="A88" s="83" t="s">
        <v>116</v>
      </c>
      <c r="B88" s="123" t="s">
        <v>47</v>
      </c>
      <c r="C88" s="375"/>
      <c r="D88" s="85">
        <f>+D89</f>
        <v>4500</v>
      </c>
      <c r="E88" s="85"/>
      <c r="F88" s="79"/>
    </row>
    <row r="89" spans="1:6" x14ac:dyDescent="0.2">
      <c r="A89" s="86" t="s">
        <v>117</v>
      </c>
      <c r="B89" s="98" t="s">
        <v>49</v>
      </c>
      <c r="C89" s="413" t="s">
        <v>504</v>
      </c>
      <c r="D89" s="84">
        <f>+DISTRIBUTIVO!E28</f>
        <v>4500</v>
      </c>
      <c r="E89" s="85"/>
      <c r="F89" s="79"/>
    </row>
    <row r="90" spans="1:6" x14ac:dyDescent="0.2">
      <c r="A90" s="83"/>
      <c r="B90" s="123"/>
      <c r="C90" s="375"/>
      <c r="D90" s="85"/>
      <c r="E90" s="85"/>
      <c r="F90" s="79"/>
    </row>
    <row r="91" spans="1:6" x14ac:dyDescent="0.2">
      <c r="A91" s="83" t="s">
        <v>118</v>
      </c>
      <c r="B91" s="123" t="s">
        <v>51</v>
      </c>
      <c r="C91" s="375"/>
      <c r="D91" s="85">
        <f>+D92+D93</f>
        <v>750</v>
      </c>
      <c r="E91" s="85"/>
      <c r="F91" s="79"/>
    </row>
    <row r="92" spans="1:6" x14ac:dyDescent="0.2">
      <c r="A92" s="86" t="s">
        <v>119</v>
      </c>
      <c r="B92" s="98" t="s">
        <v>53</v>
      </c>
      <c r="C92" s="413" t="s">
        <v>504</v>
      </c>
      <c r="D92" s="84">
        <f>+DISTRIBUTIVO!F28</f>
        <v>375</v>
      </c>
      <c r="E92" s="85"/>
      <c r="F92" s="79"/>
    </row>
    <row r="93" spans="1:6" x14ac:dyDescent="0.2">
      <c r="A93" s="86" t="s">
        <v>120</v>
      </c>
      <c r="B93" s="98" t="s">
        <v>55</v>
      </c>
      <c r="C93" s="413" t="s">
        <v>504</v>
      </c>
      <c r="D93" s="84">
        <f>+DISTRIBUTIVO!G28</f>
        <v>375</v>
      </c>
      <c r="E93" s="85"/>
      <c r="F93" s="79"/>
    </row>
    <row r="94" spans="1:6" x14ac:dyDescent="0.2">
      <c r="A94" s="83"/>
      <c r="B94" s="123"/>
      <c r="C94" s="375"/>
      <c r="D94" s="85"/>
      <c r="E94" s="85"/>
      <c r="F94" s="79"/>
    </row>
    <row r="95" spans="1:6" x14ac:dyDescent="0.2">
      <c r="A95" s="83" t="s">
        <v>124</v>
      </c>
      <c r="B95" s="123" t="s">
        <v>65</v>
      </c>
      <c r="C95" s="375"/>
      <c r="D95" s="85">
        <f>+D96</f>
        <v>501.75</v>
      </c>
      <c r="E95" s="85"/>
      <c r="F95" s="79"/>
    </row>
    <row r="96" spans="1:6" x14ac:dyDescent="0.2">
      <c r="A96" s="86" t="s">
        <v>125</v>
      </c>
      <c r="B96" s="98" t="s">
        <v>67</v>
      </c>
      <c r="C96" s="413" t="s">
        <v>504</v>
      </c>
      <c r="D96" s="84">
        <f>+DISTRIBUTIVO!I28</f>
        <v>501.75</v>
      </c>
      <c r="E96" s="85"/>
      <c r="F96" s="79"/>
    </row>
    <row r="97" spans="1:6" x14ac:dyDescent="0.2">
      <c r="A97" s="94"/>
      <c r="B97" s="129"/>
      <c r="C97" s="383"/>
      <c r="F97" s="79"/>
    </row>
    <row r="98" spans="1:6" x14ac:dyDescent="0.2">
      <c r="A98" s="128" t="s">
        <v>135</v>
      </c>
      <c r="B98" s="249" t="s">
        <v>370</v>
      </c>
      <c r="C98" s="384"/>
    </row>
    <row r="99" spans="1:6" ht="33.75" x14ac:dyDescent="0.2">
      <c r="A99" s="128" t="s">
        <v>353</v>
      </c>
      <c r="B99" s="249" t="s">
        <v>458</v>
      </c>
      <c r="C99" s="384"/>
    </row>
    <row r="100" spans="1:6" x14ac:dyDescent="0.2">
      <c r="A100" s="83" t="s">
        <v>42</v>
      </c>
      <c r="B100" s="123" t="s">
        <v>43</v>
      </c>
      <c r="C100" s="375"/>
      <c r="D100" s="262"/>
      <c r="E100" s="85" t="s">
        <v>44</v>
      </c>
    </row>
    <row r="101" spans="1:6" hidden="1" x14ac:dyDescent="0.2">
      <c r="A101" s="83" t="s">
        <v>115</v>
      </c>
      <c r="B101" s="123" t="s">
        <v>228</v>
      </c>
      <c r="C101" s="375"/>
      <c r="D101" s="262"/>
      <c r="E101" s="85">
        <f>+D102+D105+D112+D109</f>
        <v>0</v>
      </c>
    </row>
    <row r="102" spans="1:6" hidden="1" x14ac:dyDescent="0.2">
      <c r="A102" s="83" t="s">
        <v>116</v>
      </c>
      <c r="B102" s="123" t="s">
        <v>47</v>
      </c>
      <c r="C102" s="375"/>
      <c r="D102" s="262">
        <f>+D103</f>
        <v>0</v>
      </c>
      <c r="E102" s="85"/>
    </row>
    <row r="103" spans="1:6" hidden="1" x14ac:dyDescent="0.2">
      <c r="A103" s="86" t="s">
        <v>117</v>
      </c>
      <c r="B103" s="98" t="s">
        <v>49</v>
      </c>
      <c r="C103" s="376"/>
      <c r="D103" s="259">
        <f>+DISTRIBUTIVO!E42</f>
        <v>0</v>
      </c>
      <c r="E103" s="85"/>
    </row>
    <row r="104" spans="1:6" hidden="1" x14ac:dyDescent="0.2">
      <c r="A104" s="86"/>
      <c r="B104" s="98"/>
      <c r="C104" s="376"/>
      <c r="D104" s="259"/>
      <c r="E104" s="85"/>
    </row>
    <row r="105" spans="1:6" hidden="1" x14ac:dyDescent="0.2">
      <c r="A105" s="83" t="s">
        <v>118</v>
      </c>
      <c r="B105" s="123" t="s">
        <v>51</v>
      </c>
      <c r="C105" s="375"/>
      <c r="D105" s="262">
        <f>+D106+D107</f>
        <v>0</v>
      </c>
      <c r="E105" s="85"/>
    </row>
    <row r="106" spans="1:6" hidden="1" x14ac:dyDescent="0.2">
      <c r="A106" s="86" t="s">
        <v>119</v>
      </c>
      <c r="B106" s="98" t="s">
        <v>53</v>
      </c>
      <c r="C106" s="376"/>
      <c r="D106" s="259">
        <v>0</v>
      </c>
      <c r="E106" s="85"/>
    </row>
    <row r="107" spans="1:6" hidden="1" x14ac:dyDescent="0.2">
      <c r="A107" s="86" t="s">
        <v>120</v>
      </c>
      <c r="B107" s="98" t="s">
        <v>55</v>
      </c>
      <c r="C107" s="376"/>
      <c r="D107" s="259">
        <v>0</v>
      </c>
      <c r="E107" s="85"/>
    </row>
    <row r="108" spans="1:6" hidden="1" x14ac:dyDescent="0.2">
      <c r="A108" s="86"/>
      <c r="B108" s="98"/>
      <c r="C108" s="376"/>
      <c r="D108" s="259"/>
      <c r="E108" s="85"/>
    </row>
    <row r="109" spans="1:6" hidden="1" x14ac:dyDescent="0.2">
      <c r="A109" s="83" t="s">
        <v>121</v>
      </c>
      <c r="B109" s="123" t="s">
        <v>57</v>
      </c>
      <c r="C109" s="375"/>
      <c r="D109" s="262">
        <f>+D110</f>
        <v>0</v>
      </c>
      <c r="E109" s="85"/>
      <c r="F109" s="78"/>
    </row>
    <row r="110" spans="1:6" hidden="1" x14ac:dyDescent="0.2">
      <c r="A110" s="90" t="s">
        <v>122</v>
      </c>
      <c r="B110" s="127" t="s">
        <v>123</v>
      </c>
      <c r="C110" s="380"/>
      <c r="D110" s="259">
        <v>0</v>
      </c>
      <c r="E110" s="85"/>
      <c r="F110" s="78"/>
    </row>
    <row r="111" spans="1:6" hidden="1" x14ac:dyDescent="0.2">
      <c r="A111" s="96"/>
      <c r="B111" s="130"/>
      <c r="C111" s="386"/>
      <c r="D111" s="259"/>
      <c r="E111" s="85"/>
      <c r="F111" s="78"/>
    </row>
    <row r="112" spans="1:6" hidden="1" x14ac:dyDescent="0.2">
      <c r="A112" s="83" t="s">
        <v>124</v>
      </c>
      <c r="B112" s="123" t="s">
        <v>65</v>
      </c>
      <c r="C112" s="375"/>
      <c r="D112" s="262">
        <f>+D113+D114</f>
        <v>0</v>
      </c>
      <c r="E112" s="85"/>
      <c r="F112" s="78"/>
    </row>
    <row r="113" spans="1:6" hidden="1" x14ac:dyDescent="0.2">
      <c r="A113" s="86" t="s">
        <v>125</v>
      </c>
      <c r="B113" s="98" t="s">
        <v>67</v>
      </c>
      <c r="C113" s="376"/>
      <c r="D113" s="259">
        <v>0</v>
      </c>
      <c r="E113" s="85"/>
      <c r="F113" s="78"/>
    </row>
    <row r="114" spans="1:6" hidden="1" x14ac:dyDescent="0.2">
      <c r="A114" s="86" t="s">
        <v>126</v>
      </c>
      <c r="B114" s="98" t="s">
        <v>69</v>
      </c>
      <c r="C114" s="376"/>
      <c r="D114" s="259">
        <v>0</v>
      </c>
      <c r="E114" s="85"/>
      <c r="F114" s="78"/>
    </row>
    <row r="115" spans="1:6" hidden="1" x14ac:dyDescent="0.2">
      <c r="A115" s="86"/>
      <c r="B115" s="98"/>
      <c r="C115" s="376"/>
      <c r="D115" s="259"/>
      <c r="E115" s="85"/>
      <c r="F115" s="78"/>
    </row>
    <row r="116" spans="1:6" x14ac:dyDescent="0.2">
      <c r="A116" s="83" t="s">
        <v>381</v>
      </c>
      <c r="B116" s="123" t="s">
        <v>382</v>
      </c>
      <c r="C116" s="375"/>
      <c r="D116" s="259"/>
      <c r="E116" s="253">
        <f>+D117</f>
        <v>9000</v>
      </c>
      <c r="F116" s="78"/>
    </row>
    <row r="117" spans="1:6" x14ac:dyDescent="0.2">
      <c r="A117" s="257" t="s">
        <v>127</v>
      </c>
      <c r="B117" s="258" t="s">
        <v>383</v>
      </c>
      <c r="C117" s="387"/>
      <c r="D117" s="262">
        <f>+D119+D125+D128+D123+D133</f>
        <v>9000</v>
      </c>
      <c r="E117" s="85"/>
      <c r="F117" s="78"/>
    </row>
    <row r="118" spans="1:6" x14ac:dyDescent="0.2">
      <c r="A118" s="86"/>
      <c r="B118" s="123"/>
      <c r="C118" s="375"/>
      <c r="D118" s="259"/>
      <c r="E118" s="85"/>
      <c r="F118" s="78"/>
    </row>
    <row r="119" spans="1:6" x14ac:dyDescent="0.2">
      <c r="A119" s="83" t="s">
        <v>130</v>
      </c>
      <c r="B119" s="123" t="s">
        <v>384</v>
      </c>
      <c r="C119" s="375"/>
      <c r="D119" s="262">
        <f>+D120</f>
        <v>1000</v>
      </c>
      <c r="E119" s="85"/>
      <c r="F119" s="78"/>
    </row>
    <row r="120" spans="1:6" x14ac:dyDescent="0.2">
      <c r="A120" s="86" t="s">
        <v>362</v>
      </c>
      <c r="B120" s="98" t="s">
        <v>396</v>
      </c>
      <c r="C120" s="376" t="s">
        <v>505</v>
      </c>
      <c r="D120" s="259">
        <v>1000</v>
      </c>
      <c r="E120" s="84"/>
      <c r="F120" s="78"/>
    </row>
    <row r="121" spans="1:6" x14ac:dyDescent="0.2">
      <c r="A121" s="86"/>
      <c r="B121" s="123"/>
      <c r="C121" s="375"/>
      <c r="D121" s="259"/>
      <c r="E121" s="85"/>
      <c r="F121" s="78"/>
    </row>
    <row r="122" spans="1:6" x14ac:dyDescent="0.2">
      <c r="A122" s="83" t="s">
        <v>128</v>
      </c>
      <c r="B122" s="123" t="s">
        <v>76</v>
      </c>
      <c r="C122" s="375"/>
      <c r="D122" s="262">
        <f>D123</f>
        <v>1000</v>
      </c>
      <c r="E122" s="85"/>
      <c r="F122" s="78"/>
    </row>
    <row r="123" spans="1:6" x14ac:dyDescent="0.2">
      <c r="A123" s="86" t="s">
        <v>390</v>
      </c>
      <c r="B123" s="98" t="s">
        <v>391</v>
      </c>
      <c r="C123" s="376" t="s">
        <v>505</v>
      </c>
      <c r="D123" s="259">
        <v>1000</v>
      </c>
      <c r="E123" s="85"/>
      <c r="F123" s="78"/>
    </row>
    <row r="124" spans="1:6" x14ac:dyDescent="0.2">
      <c r="A124" s="86"/>
      <c r="B124" s="123"/>
      <c r="C124" s="375"/>
      <c r="D124" s="259"/>
      <c r="E124" s="85"/>
      <c r="F124" s="78"/>
    </row>
    <row r="125" spans="1:6" ht="22.5" x14ac:dyDescent="0.2">
      <c r="A125" s="83" t="s">
        <v>131</v>
      </c>
      <c r="B125" s="123" t="s">
        <v>473</v>
      </c>
      <c r="C125" s="375"/>
      <c r="D125" s="262">
        <f>+D126+D127</f>
        <v>1000</v>
      </c>
      <c r="E125" s="85"/>
      <c r="F125" s="78"/>
    </row>
    <row r="126" spans="1:6" x14ac:dyDescent="0.2">
      <c r="A126" s="86" t="s">
        <v>132</v>
      </c>
      <c r="B126" s="98" t="s">
        <v>386</v>
      </c>
      <c r="C126" s="376" t="s">
        <v>506</v>
      </c>
      <c r="D126" s="259">
        <v>1000</v>
      </c>
      <c r="E126" s="85"/>
      <c r="F126" s="78"/>
    </row>
    <row r="127" spans="1:6" x14ac:dyDescent="0.2">
      <c r="A127" s="96"/>
      <c r="B127" s="96"/>
      <c r="C127" s="388"/>
      <c r="D127" s="259"/>
      <c r="E127" s="85"/>
      <c r="F127" s="78"/>
    </row>
    <row r="128" spans="1:6" x14ac:dyDescent="0.2">
      <c r="A128" s="83" t="s">
        <v>133</v>
      </c>
      <c r="B128" s="123" t="s">
        <v>340</v>
      </c>
      <c r="C128" s="375"/>
      <c r="D128" s="262">
        <f>SUM(D129:D130)</f>
        <v>4000</v>
      </c>
      <c r="E128" s="85"/>
      <c r="F128" s="78"/>
    </row>
    <row r="129" spans="1:7" x14ac:dyDescent="0.2">
      <c r="A129" s="86" t="s">
        <v>152</v>
      </c>
      <c r="B129" s="98" t="s">
        <v>153</v>
      </c>
      <c r="C129" s="376" t="s">
        <v>507</v>
      </c>
      <c r="D129" s="259">
        <v>3000</v>
      </c>
      <c r="E129" s="84"/>
      <c r="F129" s="78"/>
    </row>
    <row r="130" spans="1:7" x14ac:dyDescent="0.2">
      <c r="A130" s="86" t="s">
        <v>223</v>
      </c>
      <c r="B130" s="98" t="s">
        <v>387</v>
      </c>
      <c r="C130" s="376" t="s">
        <v>508</v>
      </c>
      <c r="D130" s="259">
        <v>1000</v>
      </c>
      <c r="E130" s="84"/>
      <c r="F130" s="78"/>
    </row>
    <row r="131" spans="1:7" x14ac:dyDescent="0.2">
      <c r="D131" s="333"/>
      <c r="E131" s="348"/>
      <c r="F131" s="78"/>
    </row>
    <row r="132" spans="1:7" x14ac:dyDescent="0.2">
      <c r="D132" s="333"/>
      <c r="E132" s="348"/>
      <c r="F132" s="78"/>
    </row>
    <row r="133" spans="1:7" x14ac:dyDescent="0.2">
      <c r="A133" s="266" t="s">
        <v>351</v>
      </c>
      <c r="B133" s="258" t="s">
        <v>411</v>
      </c>
      <c r="C133" s="387"/>
      <c r="D133" s="262">
        <f>D134</f>
        <v>2000</v>
      </c>
      <c r="E133" s="348"/>
      <c r="F133" s="78"/>
    </row>
    <row r="134" spans="1:7" x14ac:dyDescent="0.2">
      <c r="A134" s="264" t="s">
        <v>350</v>
      </c>
      <c r="B134" s="123" t="s">
        <v>393</v>
      </c>
      <c r="C134" s="375"/>
      <c r="D134" s="262">
        <f>D135</f>
        <v>2000</v>
      </c>
      <c r="E134" s="348"/>
      <c r="F134" s="78"/>
    </row>
    <row r="135" spans="1:7" x14ac:dyDescent="0.2">
      <c r="A135" s="343" t="s">
        <v>394</v>
      </c>
      <c r="B135" s="337" t="s">
        <v>475</v>
      </c>
      <c r="C135" s="390" t="s">
        <v>509</v>
      </c>
      <c r="D135" s="259">
        <v>2000</v>
      </c>
      <c r="E135" s="348"/>
      <c r="F135" s="78"/>
    </row>
    <row r="136" spans="1:7" x14ac:dyDescent="0.2">
      <c r="D136" s="333"/>
      <c r="E136" s="348"/>
      <c r="F136" s="78"/>
    </row>
    <row r="137" spans="1:7" hidden="1" x14ac:dyDescent="0.2">
      <c r="A137" s="86" t="s">
        <v>330</v>
      </c>
      <c r="B137" s="98" t="s">
        <v>331</v>
      </c>
      <c r="C137" s="391"/>
      <c r="D137" s="340"/>
      <c r="F137" s="78"/>
    </row>
    <row r="138" spans="1:7" hidden="1" x14ac:dyDescent="0.2">
      <c r="A138" s="86"/>
      <c r="B138" s="98"/>
      <c r="C138" s="392"/>
      <c r="D138" s="335"/>
      <c r="E138" s="332"/>
      <c r="F138" s="78"/>
    </row>
    <row r="139" spans="1:7" hidden="1" x14ac:dyDescent="0.2">
      <c r="A139" s="83" t="s">
        <v>127</v>
      </c>
      <c r="B139" s="123" t="s">
        <v>227</v>
      </c>
      <c r="C139" s="375"/>
      <c r="D139" s="259"/>
      <c r="E139" s="85">
        <f>D145+D148+D140</f>
        <v>0</v>
      </c>
      <c r="F139" s="137"/>
      <c r="G139" s="93"/>
    </row>
    <row r="140" spans="1:7" hidden="1" x14ac:dyDescent="0.2">
      <c r="A140" s="83" t="s">
        <v>128</v>
      </c>
      <c r="B140" s="123" t="s">
        <v>76</v>
      </c>
      <c r="C140" s="375"/>
      <c r="D140" s="262">
        <f>+D141+D142</f>
        <v>0</v>
      </c>
      <c r="E140" s="85"/>
      <c r="F140" s="78"/>
    </row>
    <row r="141" spans="1:7" hidden="1" x14ac:dyDescent="0.2">
      <c r="A141" s="86" t="s">
        <v>231</v>
      </c>
      <c r="B141" s="98" t="s">
        <v>232</v>
      </c>
      <c r="C141" s="376"/>
      <c r="D141" s="259"/>
      <c r="E141" s="85"/>
      <c r="F141" s="78"/>
      <c r="G141" s="95"/>
    </row>
    <row r="142" spans="1:7" hidden="1" x14ac:dyDescent="0.2">
      <c r="A142" s="83"/>
      <c r="B142" s="123"/>
      <c r="C142" s="375"/>
      <c r="D142" s="262"/>
      <c r="E142" s="85"/>
      <c r="F142" s="78"/>
    </row>
    <row r="143" spans="1:7" hidden="1" x14ac:dyDescent="0.2">
      <c r="A143" s="86"/>
      <c r="B143" s="98"/>
      <c r="C143" s="376"/>
      <c r="D143" s="259"/>
      <c r="E143" s="85"/>
      <c r="F143" s="78"/>
    </row>
    <row r="144" spans="1:7" hidden="1" x14ac:dyDescent="0.2">
      <c r="A144" s="86"/>
      <c r="B144" s="98"/>
      <c r="C144" s="376"/>
      <c r="D144" s="259"/>
      <c r="E144" s="85"/>
      <c r="F144" s="78"/>
    </row>
    <row r="145" spans="1:6" hidden="1" x14ac:dyDescent="0.2">
      <c r="A145" s="83" t="s">
        <v>131</v>
      </c>
      <c r="B145" s="123" t="s">
        <v>88</v>
      </c>
      <c r="C145" s="375"/>
      <c r="D145" s="262">
        <f>+D146</f>
        <v>0</v>
      </c>
      <c r="E145" s="85"/>
      <c r="F145" s="78"/>
    </row>
    <row r="146" spans="1:6" hidden="1" x14ac:dyDescent="0.2">
      <c r="A146" s="86" t="s">
        <v>132</v>
      </c>
      <c r="B146" s="98" t="s">
        <v>90</v>
      </c>
      <c r="E146" s="85"/>
    </row>
    <row r="147" spans="1:6" hidden="1" x14ac:dyDescent="0.2">
      <c r="A147" s="86"/>
      <c r="B147" s="98"/>
      <c r="C147" s="376"/>
      <c r="D147" s="259"/>
      <c r="E147" s="85"/>
      <c r="F147" s="78"/>
    </row>
    <row r="148" spans="1:6" hidden="1" x14ac:dyDescent="0.2">
      <c r="A148" s="83" t="s">
        <v>133</v>
      </c>
      <c r="B148" s="123" t="s">
        <v>328</v>
      </c>
      <c r="C148" s="375"/>
      <c r="D148" s="262">
        <f>D150+D149+D151</f>
        <v>0</v>
      </c>
      <c r="E148" s="85"/>
      <c r="F148" s="78"/>
    </row>
    <row r="149" spans="1:6" hidden="1" x14ac:dyDescent="0.2">
      <c r="A149" s="86" t="s">
        <v>152</v>
      </c>
      <c r="B149" s="98" t="s">
        <v>153</v>
      </c>
      <c r="C149" s="376"/>
      <c r="D149" s="259"/>
      <c r="E149" s="85"/>
      <c r="F149" s="78"/>
    </row>
    <row r="150" spans="1:6" hidden="1" x14ac:dyDescent="0.2">
      <c r="A150" s="86" t="s">
        <v>134</v>
      </c>
      <c r="B150" s="98" t="s">
        <v>101</v>
      </c>
      <c r="C150" s="376"/>
      <c r="D150" s="259"/>
      <c r="E150" s="85"/>
      <c r="F150" s="78"/>
    </row>
    <row r="151" spans="1:6" hidden="1" x14ac:dyDescent="0.2">
      <c r="A151" s="86" t="s">
        <v>223</v>
      </c>
      <c r="B151" s="98" t="s">
        <v>224</v>
      </c>
      <c r="C151" s="376"/>
      <c r="D151" s="259"/>
      <c r="E151" s="85"/>
      <c r="F151" s="78"/>
    </row>
    <row r="152" spans="1:6" hidden="1" x14ac:dyDescent="0.2">
      <c r="A152" s="86"/>
      <c r="B152" s="98"/>
      <c r="C152" s="376"/>
      <c r="D152" s="259"/>
      <c r="E152" s="85"/>
      <c r="F152" s="78"/>
    </row>
    <row r="153" spans="1:6" hidden="1" x14ac:dyDescent="0.2">
      <c r="A153" s="86" t="s">
        <v>223</v>
      </c>
      <c r="B153" s="98" t="s">
        <v>329</v>
      </c>
      <c r="C153" s="376"/>
      <c r="D153" s="259"/>
      <c r="E153" s="85"/>
      <c r="F153" s="78"/>
    </row>
    <row r="154" spans="1:6" hidden="1" x14ac:dyDescent="0.2">
      <c r="A154" s="86"/>
      <c r="B154" s="128"/>
      <c r="C154" s="381"/>
      <c r="D154" s="259"/>
      <c r="E154" s="85"/>
    </row>
    <row r="155" spans="1:6" x14ac:dyDescent="0.2">
      <c r="A155" s="86"/>
      <c r="B155" s="128"/>
      <c r="C155" s="393"/>
      <c r="D155" s="333"/>
      <c r="E155" s="334"/>
    </row>
    <row r="156" spans="1:6" x14ac:dyDescent="0.2">
      <c r="A156" s="128" t="s">
        <v>135</v>
      </c>
      <c r="B156" s="249" t="s">
        <v>370</v>
      </c>
      <c r="C156" s="394"/>
      <c r="D156" s="340"/>
    </row>
    <row r="157" spans="1:6" x14ac:dyDescent="0.2">
      <c r="A157" s="128" t="s">
        <v>135</v>
      </c>
      <c r="B157" s="249" t="s">
        <v>459</v>
      </c>
      <c r="C157" s="395"/>
      <c r="D157" s="335"/>
      <c r="E157" s="332"/>
    </row>
    <row r="158" spans="1:6" x14ac:dyDescent="0.2">
      <c r="A158" s="83" t="s">
        <v>381</v>
      </c>
      <c r="B158" s="123" t="s">
        <v>382</v>
      </c>
      <c r="C158" s="375"/>
      <c r="D158" s="259"/>
      <c r="E158" s="253">
        <f>D159</f>
        <v>6000</v>
      </c>
    </row>
    <row r="159" spans="1:6" x14ac:dyDescent="0.2">
      <c r="A159" s="83" t="s">
        <v>127</v>
      </c>
      <c r="B159" s="123" t="s">
        <v>471</v>
      </c>
      <c r="C159" s="375"/>
      <c r="D159" s="262">
        <f>D160+D164</f>
        <v>6000</v>
      </c>
      <c r="E159" s="85"/>
    </row>
    <row r="160" spans="1:6" x14ac:dyDescent="0.2">
      <c r="A160" s="83" t="s">
        <v>130</v>
      </c>
      <c r="B160" s="123" t="s">
        <v>332</v>
      </c>
      <c r="C160" s="375"/>
      <c r="D160" s="262">
        <f>D161</f>
        <v>2000</v>
      </c>
      <c r="E160" s="85"/>
    </row>
    <row r="161" spans="1:7" x14ac:dyDescent="0.2">
      <c r="A161" s="86" t="s">
        <v>362</v>
      </c>
      <c r="B161" s="98" t="s">
        <v>385</v>
      </c>
      <c r="C161" s="376" t="s">
        <v>510</v>
      </c>
      <c r="D161" s="259">
        <v>2000</v>
      </c>
      <c r="E161" s="85"/>
    </row>
    <row r="162" spans="1:7" x14ac:dyDescent="0.2">
      <c r="D162" s="259"/>
      <c r="E162" s="85"/>
    </row>
    <row r="163" spans="1:7" x14ac:dyDescent="0.2">
      <c r="A163" s="96"/>
      <c r="B163" s="78"/>
      <c r="C163" s="396"/>
      <c r="D163" s="259"/>
      <c r="E163" s="85"/>
    </row>
    <row r="164" spans="1:7" x14ac:dyDescent="0.2">
      <c r="A164" s="83" t="s">
        <v>133</v>
      </c>
      <c r="B164" s="123" t="s">
        <v>340</v>
      </c>
      <c r="C164" s="375"/>
      <c r="D164" s="262">
        <f>D165+D166</f>
        <v>4000</v>
      </c>
      <c r="E164" s="85"/>
    </row>
    <row r="165" spans="1:7" x14ac:dyDescent="0.2">
      <c r="A165" s="86" t="s">
        <v>152</v>
      </c>
      <c r="B165" s="98" t="s">
        <v>153</v>
      </c>
      <c r="C165" s="376" t="s">
        <v>510</v>
      </c>
      <c r="D165" s="259">
        <v>3000</v>
      </c>
      <c r="E165" s="85"/>
    </row>
    <row r="166" spans="1:7" x14ac:dyDescent="0.2">
      <c r="A166" s="336" t="s">
        <v>223</v>
      </c>
      <c r="B166" s="337" t="s">
        <v>387</v>
      </c>
      <c r="C166" s="390" t="s">
        <v>510</v>
      </c>
      <c r="D166" s="259">
        <v>1000</v>
      </c>
      <c r="E166" s="85"/>
    </row>
    <row r="167" spans="1:7" x14ac:dyDescent="0.2">
      <c r="A167" s="346"/>
      <c r="B167" s="347"/>
      <c r="C167" s="397"/>
      <c r="D167" s="333"/>
      <c r="E167" s="334"/>
      <c r="F167" s="78"/>
    </row>
    <row r="168" spans="1:7" x14ac:dyDescent="0.2">
      <c r="A168" s="352" t="s">
        <v>461</v>
      </c>
      <c r="B168" s="338" t="s">
        <v>370</v>
      </c>
      <c r="C168" s="398"/>
      <c r="D168" s="340"/>
      <c r="F168" s="95"/>
      <c r="G168" s="95"/>
    </row>
    <row r="169" spans="1:7" s="96" customFormat="1" ht="22.5" x14ac:dyDescent="0.2">
      <c r="A169" s="352" t="s">
        <v>353</v>
      </c>
      <c r="B169" s="250" t="s">
        <v>460</v>
      </c>
      <c r="C169" s="399"/>
      <c r="D169" s="335"/>
      <c r="E169" s="332"/>
      <c r="F169" s="263"/>
      <c r="G169" s="263"/>
    </row>
    <row r="170" spans="1:7" x14ac:dyDescent="0.2">
      <c r="A170" s="83" t="s">
        <v>381</v>
      </c>
      <c r="B170" s="123" t="s">
        <v>382</v>
      </c>
      <c r="C170" s="375"/>
      <c r="D170" s="259"/>
      <c r="E170" s="253">
        <f>D171</f>
        <v>9430</v>
      </c>
      <c r="F170" s="95"/>
      <c r="G170" s="95"/>
    </row>
    <row r="171" spans="1:7" ht="13.5" customHeight="1" x14ac:dyDescent="0.2">
      <c r="A171" s="83" t="s">
        <v>127</v>
      </c>
      <c r="B171" s="123" t="s">
        <v>471</v>
      </c>
      <c r="C171" s="375"/>
      <c r="D171" s="262">
        <f>+D172+D178+D181</f>
        <v>9430</v>
      </c>
      <c r="E171" s="85"/>
      <c r="F171" s="95"/>
    </row>
    <row r="172" spans="1:7" ht="13.5" customHeight="1" x14ac:dyDescent="0.2">
      <c r="A172" s="83" t="s">
        <v>128</v>
      </c>
      <c r="B172" s="123" t="s">
        <v>76</v>
      </c>
      <c r="C172" s="375"/>
      <c r="D172" s="262">
        <f>SUM(D173:D176)</f>
        <v>8680</v>
      </c>
      <c r="E172" s="85"/>
      <c r="F172" s="95"/>
    </row>
    <row r="173" spans="1:7" ht="14.25" customHeight="1" x14ac:dyDescent="0.2">
      <c r="A173" s="86" t="s">
        <v>402</v>
      </c>
      <c r="B173" s="98" t="s">
        <v>431</v>
      </c>
      <c r="C173" s="376" t="s">
        <v>511</v>
      </c>
      <c r="D173" s="259">
        <v>3500</v>
      </c>
      <c r="E173" s="85"/>
      <c r="F173" s="95"/>
      <c r="G173" s="95"/>
    </row>
    <row r="174" spans="1:7" ht="22.5" x14ac:dyDescent="0.2">
      <c r="A174" s="86" t="s">
        <v>233</v>
      </c>
      <c r="B174" s="98" t="s">
        <v>401</v>
      </c>
      <c r="C174" s="376" t="s">
        <v>511</v>
      </c>
      <c r="D174" s="259">
        <v>3680</v>
      </c>
      <c r="E174" s="85"/>
      <c r="F174" s="95"/>
      <c r="G174" s="95"/>
    </row>
    <row r="175" spans="1:7" ht="22.5" x14ac:dyDescent="0.2">
      <c r="A175" s="86" t="s">
        <v>388</v>
      </c>
      <c r="B175" s="98" t="s">
        <v>389</v>
      </c>
      <c r="C175" s="376" t="s">
        <v>511</v>
      </c>
      <c r="D175" s="259">
        <v>1000</v>
      </c>
      <c r="E175" s="85"/>
      <c r="F175" s="95"/>
    </row>
    <row r="176" spans="1:7" x14ac:dyDescent="0.2">
      <c r="A176" s="86" t="s">
        <v>390</v>
      </c>
      <c r="B176" s="98" t="s">
        <v>391</v>
      </c>
      <c r="C176" s="376" t="s">
        <v>511</v>
      </c>
      <c r="D176" s="259">
        <v>500</v>
      </c>
      <c r="E176" s="85"/>
      <c r="F176" s="95"/>
    </row>
    <row r="177" spans="1:6" x14ac:dyDescent="0.2">
      <c r="A177" s="86"/>
      <c r="B177" s="98"/>
      <c r="C177" s="376"/>
      <c r="D177" s="259"/>
      <c r="E177" s="85"/>
      <c r="F177" s="95"/>
    </row>
    <row r="178" spans="1:6" x14ac:dyDescent="0.2">
      <c r="A178" s="83" t="s">
        <v>130</v>
      </c>
      <c r="B178" s="123" t="s">
        <v>433</v>
      </c>
      <c r="C178" s="375"/>
      <c r="D178" s="262">
        <f>+D179</f>
        <v>150</v>
      </c>
      <c r="E178" s="85"/>
      <c r="F178" s="95"/>
    </row>
    <row r="179" spans="1:6" x14ac:dyDescent="0.2">
      <c r="A179" s="86" t="s">
        <v>362</v>
      </c>
      <c r="B179" s="98" t="s">
        <v>432</v>
      </c>
      <c r="C179" s="376" t="s">
        <v>511</v>
      </c>
      <c r="D179" s="259">
        <v>150</v>
      </c>
      <c r="E179" s="85"/>
      <c r="F179" s="95"/>
    </row>
    <row r="180" spans="1:6" x14ac:dyDescent="0.2">
      <c r="A180" s="86"/>
      <c r="B180" s="98"/>
      <c r="C180" s="376" t="s">
        <v>512</v>
      </c>
      <c r="D180" s="259"/>
      <c r="E180" s="85"/>
      <c r="F180" s="95"/>
    </row>
    <row r="181" spans="1:6" x14ac:dyDescent="0.2">
      <c r="A181" s="83" t="s">
        <v>133</v>
      </c>
      <c r="B181" s="123" t="s">
        <v>434</v>
      </c>
      <c r="C181" s="375"/>
      <c r="D181" s="262">
        <f>+D182</f>
        <v>600</v>
      </c>
      <c r="E181" s="85"/>
      <c r="F181" s="95"/>
    </row>
    <row r="182" spans="1:6" x14ac:dyDescent="0.2">
      <c r="A182" s="336" t="s">
        <v>152</v>
      </c>
      <c r="B182" s="337" t="s">
        <v>153</v>
      </c>
      <c r="C182" s="376" t="s">
        <v>511</v>
      </c>
      <c r="D182" s="329">
        <v>600</v>
      </c>
      <c r="E182" s="330"/>
      <c r="F182" s="95"/>
    </row>
    <row r="183" spans="1:6" x14ac:dyDescent="0.2">
      <c r="A183" s="341"/>
      <c r="B183" s="342"/>
      <c r="C183" s="397"/>
      <c r="D183" s="333"/>
      <c r="E183" s="334"/>
      <c r="F183" s="95"/>
    </row>
    <row r="184" spans="1:6" x14ac:dyDescent="0.2">
      <c r="A184" s="327" t="s">
        <v>135</v>
      </c>
      <c r="B184" s="339" t="s">
        <v>462</v>
      </c>
      <c r="C184" s="398"/>
      <c r="D184" s="340"/>
      <c r="F184" s="95"/>
    </row>
    <row r="185" spans="1:6" ht="33.75" x14ac:dyDescent="0.2">
      <c r="A185" s="123" t="s">
        <v>464</v>
      </c>
      <c r="B185" s="328" t="s">
        <v>463</v>
      </c>
      <c r="C185" s="399"/>
      <c r="D185" s="335"/>
      <c r="E185" s="332"/>
      <c r="F185" s="95"/>
    </row>
    <row r="186" spans="1:6" x14ac:dyDescent="0.2">
      <c r="A186" s="83" t="s">
        <v>381</v>
      </c>
      <c r="B186" s="123" t="s">
        <v>382</v>
      </c>
      <c r="C186" s="400"/>
      <c r="D186" s="331"/>
      <c r="E186" s="371">
        <f>+D187+D191</f>
        <v>5500</v>
      </c>
      <c r="F186" s="95"/>
    </row>
    <row r="187" spans="1:6" x14ac:dyDescent="0.2">
      <c r="A187" s="353">
        <v>7.1</v>
      </c>
      <c r="B187" s="93" t="s">
        <v>472</v>
      </c>
      <c r="C187" s="401"/>
      <c r="D187" s="262">
        <f>D188</f>
        <v>1000</v>
      </c>
      <c r="E187" s="85"/>
      <c r="F187" s="95"/>
    </row>
    <row r="188" spans="1:6" x14ac:dyDescent="0.2">
      <c r="A188" s="83" t="s">
        <v>121</v>
      </c>
      <c r="B188" s="123" t="s">
        <v>333</v>
      </c>
      <c r="C188" s="375"/>
      <c r="D188" s="262">
        <f>+D189</f>
        <v>1000</v>
      </c>
      <c r="E188" s="85"/>
      <c r="F188" s="95"/>
    </row>
    <row r="189" spans="1:6" ht="22.5" x14ac:dyDescent="0.2">
      <c r="A189" s="86" t="s">
        <v>392</v>
      </c>
      <c r="B189" s="98" t="s">
        <v>363</v>
      </c>
      <c r="C189" s="376" t="s">
        <v>503</v>
      </c>
      <c r="D189" s="259">
        <v>1000</v>
      </c>
      <c r="E189" s="85"/>
      <c r="F189" s="95"/>
    </row>
    <row r="190" spans="1:6" x14ac:dyDescent="0.2">
      <c r="A190" s="86"/>
      <c r="B190" s="98"/>
      <c r="C190" s="376"/>
      <c r="D190" s="259"/>
      <c r="E190" s="85"/>
      <c r="F190" s="95"/>
    </row>
    <row r="191" spans="1:6" ht="13.5" customHeight="1" x14ac:dyDescent="0.2">
      <c r="A191" s="83" t="s">
        <v>127</v>
      </c>
      <c r="B191" s="123" t="s">
        <v>471</v>
      </c>
      <c r="C191" s="375"/>
      <c r="D191" s="262">
        <f>+D195+D193</f>
        <v>4500</v>
      </c>
      <c r="E191" s="85"/>
      <c r="F191" s="95"/>
    </row>
    <row r="192" spans="1:6" x14ac:dyDescent="0.2">
      <c r="A192" s="86" t="s">
        <v>128</v>
      </c>
      <c r="B192" s="123" t="s">
        <v>76</v>
      </c>
      <c r="C192" s="375"/>
      <c r="D192" s="262">
        <f>D193</f>
        <v>1000</v>
      </c>
      <c r="E192" s="85"/>
      <c r="F192" s="95"/>
    </row>
    <row r="193" spans="1:6" ht="11.25" customHeight="1" x14ac:dyDescent="0.2">
      <c r="A193" s="86" t="s">
        <v>390</v>
      </c>
      <c r="B193" s="98" t="s">
        <v>403</v>
      </c>
      <c r="C193" s="376" t="s">
        <v>503</v>
      </c>
      <c r="D193" s="259">
        <v>1000</v>
      </c>
      <c r="E193" s="85"/>
      <c r="F193" s="95"/>
    </row>
    <row r="194" spans="1:6" x14ac:dyDescent="0.2">
      <c r="A194" s="86"/>
      <c r="B194" s="98"/>
      <c r="C194" s="376"/>
      <c r="D194" s="259"/>
      <c r="E194" s="85"/>
      <c r="F194" s="95"/>
    </row>
    <row r="195" spans="1:6" x14ac:dyDescent="0.2">
      <c r="A195" s="83" t="s">
        <v>133</v>
      </c>
      <c r="B195" s="131" t="s">
        <v>340</v>
      </c>
      <c r="C195" s="402"/>
      <c r="D195" s="262">
        <f>SUM(D196:D196)</f>
        <v>3500</v>
      </c>
      <c r="E195" s="85"/>
      <c r="F195" s="95"/>
    </row>
    <row r="196" spans="1:6" ht="33" customHeight="1" x14ac:dyDescent="0.2">
      <c r="A196" s="86" t="s">
        <v>364</v>
      </c>
      <c r="B196" s="98" t="s">
        <v>404</v>
      </c>
      <c r="C196" s="376" t="s">
        <v>503</v>
      </c>
      <c r="D196" s="259">
        <v>3500</v>
      </c>
      <c r="E196" s="85"/>
      <c r="F196" s="95"/>
    </row>
    <row r="197" spans="1:6" x14ac:dyDescent="0.2">
      <c r="F197" s="95"/>
    </row>
    <row r="198" spans="1:6" x14ac:dyDescent="0.2">
      <c r="A198" s="250" t="s">
        <v>135</v>
      </c>
      <c r="B198" s="250" t="s">
        <v>371</v>
      </c>
      <c r="C198" s="403"/>
      <c r="F198" s="95"/>
    </row>
    <row r="199" spans="1:6" ht="22.5" x14ac:dyDescent="0.2">
      <c r="A199" s="250" t="s">
        <v>353</v>
      </c>
      <c r="B199" s="250" t="s">
        <v>465</v>
      </c>
      <c r="C199" s="403"/>
      <c r="E199" s="284"/>
      <c r="F199" s="95"/>
    </row>
    <row r="200" spans="1:6" x14ac:dyDescent="0.2">
      <c r="A200" s="86"/>
      <c r="B200" s="78"/>
      <c r="C200" s="396"/>
      <c r="D200" s="259"/>
      <c r="E200" s="281"/>
      <c r="F200" s="95"/>
    </row>
    <row r="201" spans="1:6" x14ac:dyDescent="0.2">
      <c r="A201" s="83" t="s">
        <v>381</v>
      </c>
      <c r="B201" s="123" t="s">
        <v>382</v>
      </c>
      <c r="C201" s="375"/>
      <c r="D201" s="262"/>
      <c r="E201" s="253">
        <f>+D202+D206+D212</f>
        <v>25000</v>
      </c>
      <c r="F201" s="95"/>
    </row>
    <row r="202" spans="1:6" x14ac:dyDescent="0.2">
      <c r="A202" s="260">
        <v>7.1</v>
      </c>
      <c r="B202" s="260" t="s">
        <v>413</v>
      </c>
      <c r="C202" s="404"/>
      <c r="D202" s="261">
        <f>D203</f>
        <v>4000</v>
      </c>
      <c r="E202" s="85"/>
      <c r="F202" s="95"/>
    </row>
    <row r="203" spans="1:6" x14ac:dyDescent="0.2">
      <c r="A203" s="83" t="s">
        <v>121</v>
      </c>
      <c r="B203" s="123" t="s">
        <v>333</v>
      </c>
      <c r="C203" s="375"/>
      <c r="D203" s="262">
        <f>SUM(D204:D204)</f>
        <v>4000</v>
      </c>
      <c r="E203" s="85"/>
      <c r="F203" s="95"/>
    </row>
    <row r="204" spans="1:6" ht="22.5" x14ac:dyDescent="0.2">
      <c r="A204" s="86" t="s">
        <v>392</v>
      </c>
      <c r="B204" s="98" t="s">
        <v>405</v>
      </c>
      <c r="C204" s="376" t="s">
        <v>503</v>
      </c>
      <c r="D204" s="259">
        <v>4000</v>
      </c>
      <c r="E204" s="85"/>
      <c r="F204" s="95"/>
    </row>
    <row r="205" spans="1:6" x14ac:dyDescent="0.2">
      <c r="A205" s="86"/>
      <c r="B205" s="98"/>
      <c r="C205" s="376"/>
      <c r="D205" s="259"/>
      <c r="E205" s="85"/>
      <c r="F205" s="95"/>
    </row>
    <row r="206" spans="1:6" ht="10.5" customHeight="1" x14ac:dyDescent="0.2">
      <c r="A206" s="257" t="s">
        <v>127</v>
      </c>
      <c r="B206" s="258" t="s">
        <v>412</v>
      </c>
      <c r="C206" s="387"/>
      <c r="D206" s="262">
        <f>+D207+D209</f>
        <v>17000</v>
      </c>
      <c r="E206" s="85"/>
      <c r="F206" s="95"/>
    </row>
    <row r="207" spans="1:6" ht="12" customHeight="1" x14ac:dyDescent="0.2">
      <c r="A207" s="264" t="s">
        <v>133</v>
      </c>
      <c r="B207" s="131" t="s">
        <v>340</v>
      </c>
      <c r="C207" s="402"/>
      <c r="D207" s="262">
        <f>D208</f>
        <v>13000</v>
      </c>
      <c r="E207" s="85"/>
      <c r="F207" s="95"/>
    </row>
    <row r="208" spans="1:6" ht="44.25" customHeight="1" x14ac:dyDescent="0.2">
      <c r="A208" s="265" t="s">
        <v>364</v>
      </c>
      <c r="B208" s="98" t="s">
        <v>474</v>
      </c>
      <c r="C208" s="376" t="s">
        <v>503</v>
      </c>
      <c r="D208" s="259">
        <v>13000</v>
      </c>
      <c r="E208" s="85"/>
      <c r="F208" s="95"/>
    </row>
    <row r="209" spans="1:6" ht="13.5" customHeight="1" x14ac:dyDescent="0.2">
      <c r="A209" s="264" t="s">
        <v>130</v>
      </c>
      <c r="B209" s="131" t="s">
        <v>332</v>
      </c>
      <c r="C209" s="402"/>
      <c r="D209" s="267">
        <f>D210</f>
        <v>4000</v>
      </c>
      <c r="E209" s="85"/>
      <c r="F209" s="95"/>
    </row>
    <row r="210" spans="1:6" ht="12.75" customHeight="1" x14ac:dyDescent="0.2">
      <c r="A210" s="265" t="s">
        <v>406</v>
      </c>
      <c r="B210" s="132" t="s">
        <v>444</v>
      </c>
      <c r="C210" s="376" t="s">
        <v>503</v>
      </c>
      <c r="D210" s="268">
        <v>4000</v>
      </c>
      <c r="E210" s="85"/>
      <c r="F210" s="95"/>
    </row>
    <row r="211" spans="1:6" ht="15" customHeight="1" x14ac:dyDescent="0.2">
      <c r="A211" s="265"/>
      <c r="B211" s="98"/>
      <c r="C211" s="376"/>
      <c r="D211" s="259"/>
      <c r="E211" s="85"/>
      <c r="F211" s="95"/>
    </row>
    <row r="212" spans="1:6" ht="10.5" customHeight="1" x14ac:dyDescent="0.2">
      <c r="A212" s="266" t="s">
        <v>351</v>
      </c>
      <c r="B212" s="258" t="s">
        <v>411</v>
      </c>
      <c r="C212" s="387"/>
      <c r="D212" s="262">
        <f>D213</f>
        <v>4000</v>
      </c>
      <c r="E212" s="85"/>
      <c r="F212" s="95"/>
    </row>
    <row r="213" spans="1:6" ht="10.5" customHeight="1" x14ac:dyDescent="0.2">
      <c r="A213" s="264" t="s">
        <v>350</v>
      </c>
      <c r="B213" s="123" t="s">
        <v>393</v>
      </c>
      <c r="C213" s="375"/>
      <c r="D213" s="262">
        <f>D214</f>
        <v>4000</v>
      </c>
      <c r="E213" s="241"/>
      <c r="F213" s="95"/>
    </row>
    <row r="214" spans="1:6" s="96" customFormat="1" ht="10.5" customHeight="1" x14ac:dyDescent="0.2">
      <c r="A214" s="343" t="s">
        <v>394</v>
      </c>
      <c r="B214" s="337" t="s">
        <v>445</v>
      </c>
      <c r="C214" s="376" t="s">
        <v>503</v>
      </c>
      <c r="D214" s="259">
        <v>4000</v>
      </c>
      <c r="E214" s="85"/>
      <c r="F214" s="263"/>
    </row>
    <row r="215" spans="1:6" s="96" customFormat="1" ht="10.5" customHeight="1" x14ac:dyDescent="0.2">
      <c r="A215" s="370"/>
      <c r="B215" s="122"/>
      <c r="C215" s="389"/>
      <c r="D215" s="270"/>
      <c r="E215" s="80"/>
      <c r="F215" s="263"/>
    </row>
    <row r="216" spans="1:6" s="96" customFormat="1" ht="10.5" customHeight="1" x14ac:dyDescent="0.2">
      <c r="A216" s="372" t="s">
        <v>135</v>
      </c>
      <c r="B216" s="372" t="s">
        <v>488</v>
      </c>
      <c r="C216" s="406"/>
      <c r="D216" s="365"/>
      <c r="E216" s="272"/>
      <c r="F216" s="263"/>
    </row>
    <row r="217" spans="1:6" ht="21.75" customHeight="1" x14ac:dyDescent="0.2">
      <c r="A217" s="281"/>
      <c r="B217" s="250" t="s">
        <v>489</v>
      </c>
      <c r="C217" s="407"/>
      <c r="D217" s="268"/>
      <c r="E217" s="366">
        <f>D218</f>
        <v>13796</v>
      </c>
      <c r="F217" s="95"/>
    </row>
    <row r="218" spans="1:6" ht="10.5" customHeight="1" x14ac:dyDescent="0.2">
      <c r="A218" s="257" t="s">
        <v>127</v>
      </c>
      <c r="B218" s="368" t="s">
        <v>471</v>
      </c>
      <c r="C218" s="408"/>
      <c r="D218" s="367">
        <f>D219+D221</f>
        <v>13796</v>
      </c>
      <c r="E218" s="262"/>
      <c r="F218" s="95"/>
    </row>
    <row r="219" spans="1:6" ht="10.5" customHeight="1" x14ac:dyDescent="0.2">
      <c r="A219" s="83" t="s">
        <v>130</v>
      </c>
      <c r="B219" s="123" t="s">
        <v>332</v>
      </c>
      <c r="C219" s="375"/>
      <c r="D219" s="267">
        <f>SUM(D220)</f>
        <v>10700</v>
      </c>
      <c r="E219" s="262"/>
      <c r="F219" s="95"/>
    </row>
    <row r="220" spans="1:6" ht="10.5" customHeight="1" x14ac:dyDescent="0.2">
      <c r="A220" s="86" t="s">
        <v>490</v>
      </c>
      <c r="B220" s="369" t="s">
        <v>491</v>
      </c>
      <c r="C220" s="409" t="s">
        <v>513</v>
      </c>
      <c r="D220" s="268">
        <v>10700</v>
      </c>
      <c r="E220" s="262"/>
      <c r="F220" s="95"/>
    </row>
    <row r="221" spans="1:6" ht="10.5" customHeight="1" x14ac:dyDescent="0.2">
      <c r="A221" s="83" t="s">
        <v>133</v>
      </c>
      <c r="B221" s="131" t="s">
        <v>340</v>
      </c>
      <c r="C221" s="402"/>
      <c r="D221" s="267">
        <f>SUM(D222)</f>
        <v>3096</v>
      </c>
      <c r="E221" s="262"/>
      <c r="F221" s="95"/>
    </row>
    <row r="222" spans="1:6" ht="14.25" customHeight="1" x14ac:dyDescent="0.2">
      <c r="A222" s="86" t="s">
        <v>492</v>
      </c>
      <c r="B222" s="127" t="s">
        <v>493</v>
      </c>
      <c r="C222" s="380" t="s">
        <v>513</v>
      </c>
      <c r="D222" s="268">
        <v>3096</v>
      </c>
      <c r="E222" s="262"/>
      <c r="F222" s="95"/>
    </row>
    <row r="223" spans="1:6" x14ac:dyDescent="0.2">
      <c r="A223" s="344"/>
      <c r="B223" s="345"/>
      <c r="C223" s="410"/>
      <c r="F223" s="95"/>
    </row>
    <row r="224" spans="1:6" x14ac:dyDescent="0.2">
      <c r="A224" s="338" t="s">
        <v>135</v>
      </c>
      <c r="B224" s="338" t="s">
        <v>466</v>
      </c>
      <c r="C224" s="403"/>
      <c r="F224" s="95"/>
    </row>
    <row r="225" spans="1:8" s="96" customFormat="1" x14ac:dyDescent="0.2">
      <c r="A225" s="250" t="s">
        <v>353</v>
      </c>
      <c r="B225" s="250" t="s">
        <v>467</v>
      </c>
      <c r="C225" s="403"/>
      <c r="D225" s="270"/>
      <c r="E225" s="284"/>
      <c r="F225" s="263"/>
    </row>
    <row r="226" spans="1:8" x14ac:dyDescent="0.2">
      <c r="A226" s="83" t="s">
        <v>381</v>
      </c>
      <c r="B226" s="123" t="s">
        <v>382</v>
      </c>
      <c r="C226" s="375"/>
      <c r="D226" s="262"/>
      <c r="E226" s="253">
        <f>+D227+D231</f>
        <v>53250</v>
      </c>
      <c r="F226" s="95"/>
    </row>
    <row r="227" spans="1:8" x14ac:dyDescent="0.2">
      <c r="A227" s="266" t="s">
        <v>127</v>
      </c>
      <c r="B227" s="368" t="s">
        <v>471</v>
      </c>
      <c r="C227" s="408"/>
      <c r="D227" s="267">
        <f>D229</f>
        <v>5000</v>
      </c>
      <c r="E227" s="241"/>
      <c r="F227" s="95"/>
    </row>
    <row r="228" spans="1:8" x14ac:dyDescent="0.2">
      <c r="A228" s="264" t="s">
        <v>130</v>
      </c>
      <c r="B228" s="131" t="s">
        <v>332</v>
      </c>
      <c r="C228" s="402"/>
      <c r="D228" s="267">
        <f>D229</f>
        <v>5000</v>
      </c>
      <c r="E228" s="281"/>
      <c r="F228" s="95"/>
    </row>
    <row r="229" spans="1:8" ht="22.5" x14ac:dyDescent="0.2">
      <c r="A229" s="265" t="s">
        <v>406</v>
      </c>
      <c r="B229" s="132" t="s">
        <v>444</v>
      </c>
      <c r="C229" s="376" t="s">
        <v>503</v>
      </c>
      <c r="D229" s="268">
        <v>5000</v>
      </c>
      <c r="E229" s="281"/>
      <c r="F229" s="95"/>
    </row>
    <row r="230" spans="1:8" x14ac:dyDescent="0.2">
      <c r="A230" s="370"/>
      <c r="D230" s="360"/>
      <c r="E230" s="281"/>
      <c r="F230" s="95"/>
    </row>
    <row r="231" spans="1:8" x14ac:dyDescent="0.2">
      <c r="A231" s="97" t="s">
        <v>351</v>
      </c>
      <c r="D231" s="272">
        <f>D232</f>
        <v>48250</v>
      </c>
      <c r="E231" s="85"/>
      <c r="F231" s="95"/>
    </row>
    <row r="232" spans="1:8" ht="22.5" x14ac:dyDescent="0.2">
      <c r="A232" s="264" t="s">
        <v>476</v>
      </c>
      <c r="B232" s="132" t="s">
        <v>477</v>
      </c>
      <c r="C232" s="376" t="s">
        <v>503</v>
      </c>
      <c r="D232" s="268">
        <v>48250</v>
      </c>
      <c r="E232" s="85" t="s">
        <v>512</v>
      </c>
      <c r="F232" s="95"/>
    </row>
    <row r="233" spans="1:8" x14ac:dyDescent="0.2">
      <c r="F233" s="95"/>
    </row>
    <row r="234" spans="1:8" x14ac:dyDescent="0.2">
      <c r="A234" s="249" t="s">
        <v>461</v>
      </c>
      <c r="B234" s="249" t="s">
        <v>374</v>
      </c>
      <c r="C234" s="384"/>
      <c r="F234" s="95"/>
    </row>
    <row r="235" spans="1:8" ht="22.5" x14ac:dyDescent="0.2">
      <c r="A235" s="249" t="s">
        <v>464</v>
      </c>
      <c r="B235" s="249" t="s">
        <v>468</v>
      </c>
      <c r="C235" s="384"/>
      <c r="E235" s="284"/>
      <c r="F235" s="95"/>
    </row>
    <row r="236" spans="1:8" x14ac:dyDescent="0.2">
      <c r="A236" s="93">
        <v>7</v>
      </c>
      <c r="B236" s="123" t="s">
        <v>382</v>
      </c>
      <c r="C236" s="375"/>
      <c r="D236" s="259"/>
      <c r="E236" s="253">
        <f>+D237+D245</f>
        <v>11000</v>
      </c>
      <c r="F236" s="95"/>
      <c r="H236" s="77"/>
    </row>
    <row r="237" spans="1:8" x14ac:dyDescent="0.2">
      <c r="A237" s="83" t="s">
        <v>115</v>
      </c>
      <c r="B237" s="131" t="s">
        <v>472</v>
      </c>
      <c r="C237" s="402"/>
      <c r="D237" s="262">
        <f>SUM(D238+D241)</f>
        <v>11000</v>
      </c>
      <c r="E237" s="85"/>
      <c r="F237" s="95"/>
      <c r="H237" s="77"/>
    </row>
    <row r="238" spans="1:8" x14ac:dyDescent="0.2">
      <c r="A238" s="83" t="s">
        <v>121</v>
      </c>
      <c r="B238" s="131" t="s">
        <v>333</v>
      </c>
      <c r="C238" s="402"/>
      <c r="D238" s="262">
        <f>(D239)</f>
        <v>2000</v>
      </c>
      <c r="E238" s="85"/>
      <c r="F238" s="95"/>
      <c r="H238" s="77"/>
    </row>
    <row r="239" spans="1:8" x14ac:dyDescent="0.2">
      <c r="A239" s="86" t="s">
        <v>392</v>
      </c>
      <c r="B239" s="132" t="s">
        <v>334</v>
      </c>
      <c r="C239" s="405" t="s">
        <v>514</v>
      </c>
      <c r="D239" s="259">
        <v>2000</v>
      </c>
      <c r="E239" s="85"/>
      <c r="F239" s="95"/>
      <c r="H239" s="77"/>
    </row>
    <row r="240" spans="1:8" x14ac:dyDescent="0.2">
      <c r="A240" s="86"/>
      <c r="B240" s="132"/>
      <c r="C240" s="405"/>
      <c r="D240" s="259"/>
      <c r="E240" s="85"/>
      <c r="F240" s="95"/>
      <c r="H240" s="77"/>
    </row>
    <row r="241" spans="1:8" x14ac:dyDescent="0.2">
      <c r="A241" s="83" t="s">
        <v>127</v>
      </c>
      <c r="B241" s="131" t="s">
        <v>471</v>
      </c>
      <c r="C241" s="402"/>
      <c r="D241" s="267">
        <f>D242+D246+D249+D257</f>
        <v>9000</v>
      </c>
      <c r="E241" s="85"/>
      <c r="F241" s="95"/>
      <c r="H241" s="77"/>
    </row>
    <row r="242" spans="1:8" ht="22.5" x14ac:dyDescent="0.2">
      <c r="A242" s="91" t="s">
        <v>131</v>
      </c>
      <c r="B242" s="128" t="s">
        <v>480</v>
      </c>
      <c r="C242" s="381"/>
      <c r="D242" s="267">
        <v>1350</v>
      </c>
      <c r="E242" s="85"/>
      <c r="F242" s="95"/>
    </row>
    <row r="243" spans="1:8" x14ac:dyDescent="0.2">
      <c r="A243" s="90" t="s">
        <v>483</v>
      </c>
      <c r="B243" s="127" t="s">
        <v>479</v>
      </c>
      <c r="C243" s="405" t="s">
        <v>514</v>
      </c>
      <c r="D243" s="259">
        <v>1350</v>
      </c>
      <c r="E243" s="85"/>
      <c r="F243" s="95"/>
    </row>
    <row r="244" spans="1:8" x14ac:dyDescent="0.2">
      <c r="A244" s="90"/>
      <c r="B244" s="127"/>
      <c r="C244" s="380"/>
      <c r="D244" s="259"/>
      <c r="E244" s="85"/>
      <c r="F244" s="95"/>
    </row>
    <row r="245" spans="1:8" x14ac:dyDescent="0.2">
      <c r="A245" s="78"/>
      <c r="B245" s="78"/>
      <c r="C245" s="396"/>
      <c r="D245" s="262"/>
      <c r="E245" s="85"/>
      <c r="F245" s="95"/>
    </row>
    <row r="246" spans="1:8" x14ac:dyDescent="0.2">
      <c r="A246" s="86" t="s">
        <v>335</v>
      </c>
      <c r="B246" s="131" t="s">
        <v>337</v>
      </c>
      <c r="C246" s="402"/>
      <c r="D246" s="262">
        <f>+D247</f>
        <v>500</v>
      </c>
      <c r="E246" s="85"/>
      <c r="F246" s="95"/>
    </row>
    <row r="247" spans="1:8" ht="22.5" x14ac:dyDescent="0.2">
      <c r="A247" s="86" t="s">
        <v>336</v>
      </c>
      <c r="B247" s="132" t="s">
        <v>410</v>
      </c>
      <c r="C247" s="405" t="s">
        <v>514</v>
      </c>
      <c r="D247" s="259">
        <v>500</v>
      </c>
      <c r="E247" s="85"/>
      <c r="F247" s="95"/>
    </row>
    <row r="248" spans="1:8" s="96" customFormat="1" x14ac:dyDescent="0.2">
      <c r="A248" s="86"/>
      <c r="B248" s="132"/>
      <c r="C248" s="405"/>
      <c r="D248" s="259"/>
      <c r="E248" s="85"/>
      <c r="F248" s="263"/>
    </row>
    <row r="249" spans="1:8" s="96" customFormat="1" x14ac:dyDescent="0.2">
      <c r="A249" s="83" t="s">
        <v>133</v>
      </c>
      <c r="B249" s="123" t="s">
        <v>136</v>
      </c>
      <c r="C249" s="375"/>
      <c r="D249" s="262">
        <f>SUM(D250:D255)</f>
        <v>5150</v>
      </c>
      <c r="E249" s="85"/>
      <c r="F249" s="79"/>
      <c r="G249" s="77"/>
    </row>
    <row r="250" spans="1:8" s="96" customFormat="1" ht="22.5" x14ac:dyDescent="0.2">
      <c r="A250" s="86" t="s">
        <v>338</v>
      </c>
      <c r="B250" s="98" t="s">
        <v>395</v>
      </c>
      <c r="C250" s="405" t="s">
        <v>514</v>
      </c>
      <c r="D250" s="259">
        <v>300</v>
      </c>
      <c r="E250" s="85"/>
      <c r="F250" s="79"/>
      <c r="G250" s="77"/>
    </row>
    <row r="251" spans="1:8" x14ac:dyDescent="0.2">
      <c r="A251" s="86" t="s">
        <v>339</v>
      </c>
      <c r="B251" s="98" t="s">
        <v>409</v>
      </c>
      <c r="C251" s="405" t="s">
        <v>514</v>
      </c>
      <c r="D251" s="259">
        <v>600</v>
      </c>
      <c r="E251" s="85"/>
      <c r="F251" s="79"/>
      <c r="G251" s="77"/>
    </row>
    <row r="252" spans="1:8" x14ac:dyDescent="0.2">
      <c r="A252" s="86" t="s">
        <v>438</v>
      </c>
      <c r="B252" s="98" t="s">
        <v>437</v>
      </c>
      <c r="C252" s="405" t="s">
        <v>514</v>
      </c>
      <c r="D252" s="259">
        <v>400</v>
      </c>
      <c r="E252" s="85"/>
      <c r="F252" s="79"/>
      <c r="G252" s="77"/>
    </row>
    <row r="253" spans="1:8" x14ac:dyDescent="0.2">
      <c r="A253" s="86" t="s">
        <v>352</v>
      </c>
      <c r="B253" s="98" t="s">
        <v>439</v>
      </c>
      <c r="C253" s="405" t="s">
        <v>514</v>
      </c>
      <c r="D253" s="259">
        <v>2000</v>
      </c>
      <c r="E253" s="85"/>
      <c r="F253" s="79"/>
      <c r="G253" s="77"/>
    </row>
    <row r="254" spans="1:8" s="96" customFormat="1" x14ac:dyDescent="0.2">
      <c r="A254" s="86" t="s">
        <v>440</v>
      </c>
      <c r="B254" s="98" t="s">
        <v>441</v>
      </c>
      <c r="C254" s="405" t="s">
        <v>514</v>
      </c>
      <c r="D254" s="259">
        <v>1500</v>
      </c>
      <c r="E254" s="85"/>
      <c r="F254" s="79"/>
      <c r="G254" s="77"/>
    </row>
    <row r="255" spans="1:8" s="96" customFormat="1" ht="22.5" x14ac:dyDescent="0.2">
      <c r="A255" s="336" t="s">
        <v>435</v>
      </c>
      <c r="B255" s="337" t="s">
        <v>436</v>
      </c>
      <c r="C255" s="405" t="s">
        <v>514</v>
      </c>
      <c r="D255" s="259">
        <v>350</v>
      </c>
      <c r="E255" s="85"/>
      <c r="F255" s="79"/>
      <c r="G255" s="77"/>
    </row>
    <row r="256" spans="1:8" x14ac:dyDescent="0.2">
      <c r="A256" s="341"/>
      <c r="B256" s="98"/>
      <c r="C256" s="376"/>
      <c r="D256" s="259"/>
      <c r="E256" s="85"/>
      <c r="F256" s="79"/>
      <c r="G256" s="77"/>
    </row>
    <row r="257" spans="1:7" x14ac:dyDescent="0.2">
      <c r="A257" s="356" t="s">
        <v>484</v>
      </c>
      <c r="B257" s="123" t="s">
        <v>485</v>
      </c>
      <c r="C257" s="375"/>
      <c r="D257" s="262">
        <f>D258</f>
        <v>2000</v>
      </c>
      <c r="E257" s="85"/>
      <c r="F257" s="79"/>
      <c r="G257" s="77"/>
    </row>
    <row r="258" spans="1:7" x14ac:dyDescent="0.2">
      <c r="A258" s="341" t="s">
        <v>486</v>
      </c>
      <c r="B258" s="98" t="s">
        <v>487</v>
      </c>
      <c r="C258" s="405" t="s">
        <v>514</v>
      </c>
      <c r="D258" s="259">
        <v>2000</v>
      </c>
      <c r="E258" s="85"/>
    </row>
    <row r="259" spans="1:7" x14ac:dyDescent="0.2">
      <c r="A259" s="346"/>
      <c r="B259" s="98"/>
      <c r="C259" s="376"/>
      <c r="D259" s="259"/>
      <c r="E259" s="85"/>
    </row>
    <row r="260" spans="1:7" x14ac:dyDescent="0.2">
      <c r="A260" s="354" t="s">
        <v>461</v>
      </c>
      <c r="B260" s="123" t="s">
        <v>376</v>
      </c>
      <c r="C260" s="375"/>
      <c r="D260" s="259"/>
      <c r="E260" s="85"/>
    </row>
    <row r="261" spans="1:7" ht="22.5" x14ac:dyDescent="0.2">
      <c r="A261" s="355" t="s">
        <v>353</v>
      </c>
      <c r="B261" s="250" t="s">
        <v>375</v>
      </c>
      <c r="C261" s="407"/>
      <c r="D261" s="259"/>
      <c r="E261" s="241"/>
    </row>
    <row r="262" spans="1:7" x14ac:dyDescent="0.2">
      <c r="A262" s="86" t="s">
        <v>381</v>
      </c>
      <c r="B262" s="123" t="s">
        <v>382</v>
      </c>
      <c r="C262" s="375"/>
      <c r="D262" s="259"/>
      <c r="E262" s="85">
        <f>+D263</f>
        <v>500</v>
      </c>
    </row>
    <row r="263" spans="1:7" x14ac:dyDescent="0.2">
      <c r="A263" s="83" t="s">
        <v>127</v>
      </c>
      <c r="B263" s="131" t="s">
        <v>354</v>
      </c>
      <c r="C263" s="402"/>
      <c r="D263" s="262">
        <f>D264</f>
        <v>500</v>
      </c>
      <c r="E263" s="85"/>
    </row>
    <row r="264" spans="1:7" x14ac:dyDescent="0.2">
      <c r="A264" s="83" t="s">
        <v>133</v>
      </c>
      <c r="B264" s="123" t="s">
        <v>340</v>
      </c>
      <c r="C264" s="375"/>
      <c r="D264" s="262">
        <f>D265</f>
        <v>500</v>
      </c>
      <c r="E264" s="85"/>
    </row>
    <row r="265" spans="1:7" ht="22.5" x14ac:dyDescent="0.2">
      <c r="A265" s="336" t="s">
        <v>152</v>
      </c>
      <c r="B265" s="337" t="s">
        <v>153</v>
      </c>
      <c r="C265" s="376" t="s">
        <v>503</v>
      </c>
      <c r="D265" s="283">
        <v>500</v>
      </c>
      <c r="E265" s="85"/>
    </row>
    <row r="266" spans="1:7" x14ac:dyDescent="0.2">
      <c r="A266" s="346"/>
      <c r="B266" s="347"/>
    </row>
    <row r="267" spans="1:7" x14ac:dyDescent="0.2">
      <c r="A267" s="326" t="s">
        <v>135</v>
      </c>
      <c r="B267" s="327" t="s">
        <v>469</v>
      </c>
      <c r="C267" s="382"/>
    </row>
    <row r="268" spans="1:7" ht="22.5" x14ac:dyDescent="0.2">
      <c r="A268" s="254" t="s">
        <v>353</v>
      </c>
      <c r="B268" s="250" t="s">
        <v>470</v>
      </c>
      <c r="C268" s="403"/>
      <c r="E268" s="284"/>
    </row>
    <row r="269" spans="1:7" x14ac:dyDescent="0.2">
      <c r="A269" s="86" t="s">
        <v>381</v>
      </c>
      <c r="B269" s="123" t="s">
        <v>382</v>
      </c>
      <c r="C269" s="375"/>
      <c r="D269" s="262">
        <f>D270+D274</f>
        <v>56959.21</v>
      </c>
      <c r="E269" s="85">
        <f>+D269</f>
        <v>56959.21</v>
      </c>
    </row>
    <row r="270" spans="1:7" x14ac:dyDescent="0.2">
      <c r="A270" s="264" t="s">
        <v>115</v>
      </c>
      <c r="B270" s="131" t="s">
        <v>354</v>
      </c>
      <c r="C270" s="402"/>
      <c r="D270" s="267">
        <f>SUM(D271)</f>
        <v>13680</v>
      </c>
      <c r="E270" s="85"/>
    </row>
    <row r="271" spans="1:7" ht="22.5" x14ac:dyDescent="0.2">
      <c r="A271" s="264" t="s">
        <v>124</v>
      </c>
      <c r="B271" s="131" t="s">
        <v>355</v>
      </c>
      <c r="C271" s="402"/>
      <c r="D271" s="267">
        <f>SUM(D272)</f>
        <v>13680</v>
      </c>
      <c r="E271" s="85"/>
    </row>
    <row r="272" spans="1:7" ht="22.5" x14ac:dyDescent="0.2">
      <c r="A272" s="86" t="s">
        <v>481</v>
      </c>
      <c r="B272" s="132" t="s">
        <v>482</v>
      </c>
      <c r="C272" s="376" t="s">
        <v>503</v>
      </c>
      <c r="D272" s="268">
        <v>13680</v>
      </c>
      <c r="E272" s="281"/>
    </row>
    <row r="273" spans="1:5" x14ac:dyDescent="0.2">
      <c r="A273" s="255"/>
      <c r="B273" s="256"/>
      <c r="C273" s="411"/>
      <c r="D273" s="273"/>
      <c r="E273" s="281"/>
    </row>
    <row r="274" spans="1:5" x14ac:dyDescent="0.2">
      <c r="A274" s="275" t="s">
        <v>351</v>
      </c>
      <c r="B274" s="282" t="s">
        <v>411</v>
      </c>
      <c r="C274" s="412"/>
      <c r="D274" s="274">
        <f>D275</f>
        <v>43279.21</v>
      </c>
      <c r="E274" s="281"/>
    </row>
    <row r="275" spans="1:5" x14ac:dyDescent="0.2">
      <c r="A275" s="275" t="s">
        <v>399</v>
      </c>
      <c r="B275" s="282" t="s">
        <v>398</v>
      </c>
      <c r="C275" s="412"/>
      <c r="D275" s="274">
        <f>D276</f>
        <v>43279.21</v>
      </c>
      <c r="E275" s="281"/>
    </row>
    <row r="276" spans="1:5" ht="22.5" x14ac:dyDescent="0.2">
      <c r="A276" s="414" t="s">
        <v>400</v>
      </c>
      <c r="B276" s="281" t="s">
        <v>397</v>
      </c>
      <c r="C276" s="376" t="s">
        <v>503</v>
      </c>
      <c r="D276" s="259">
        <v>43279.21</v>
      </c>
      <c r="E276" s="281"/>
    </row>
    <row r="277" spans="1:5" x14ac:dyDescent="0.2">
      <c r="A277" s="269"/>
      <c r="B277" s="78"/>
      <c r="C277" s="396"/>
      <c r="D277" s="271"/>
      <c r="E277" s="78"/>
    </row>
    <row r="278" spans="1:5" x14ac:dyDescent="0.2">
      <c r="A278" s="86"/>
      <c r="B278" s="250" t="s">
        <v>494</v>
      </c>
      <c r="C278" s="407"/>
      <c r="D278" s="268"/>
      <c r="E278" s="366">
        <f>D279</f>
        <v>64539.42</v>
      </c>
    </row>
    <row r="279" spans="1:5" x14ac:dyDescent="0.2">
      <c r="A279" s="257" t="s">
        <v>495</v>
      </c>
      <c r="B279" s="258" t="s">
        <v>496</v>
      </c>
      <c r="C279" s="387"/>
      <c r="D279" s="367">
        <f>D280</f>
        <v>64539.42</v>
      </c>
      <c r="E279" s="262"/>
    </row>
    <row r="280" spans="1:5" x14ac:dyDescent="0.2">
      <c r="A280" s="83" t="s">
        <v>497</v>
      </c>
      <c r="B280" s="123" t="s">
        <v>498</v>
      </c>
      <c r="C280" s="375"/>
      <c r="D280" s="267">
        <f>D281</f>
        <v>64539.42</v>
      </c>
      <c r="E280" s="262"/>
    </row>
    <row r="281" spans="1:5" ht="22.5" x14ac:dyDescent="0.2">
      <c r="A281" s="86" t="s">
        <v>499</v>
      </c>
      <c r="B281" s="281" t="s">
        <v>500</v>
      </c>
      <c r="C281" s="376" t="s">
        <v>503</v>
      </c>
      <c r="D281" s="268">
        <v>64539.42</v>
      </c>
      <c r="E281" s="262"/>
    </row>
    <row r="283" spans="1:5" x14ac:dyDescent="0.2">
      <c r="B283" s="122" t="s">
        <v>19</v>
      </c>
      <c r="E283" s="80">
        <f>E278+E269+E262+E236+E226+E217+E201+E186+E170+E158+E116+E86+E6</f>
        <v>322307.73330000002</v>
      </c>
    </row>
    <row r="284" spans="1:5" x14ac:dyDescent="0.2">
      <c r="D284" s="270" t="s">
        <v>512</v>
      </c>
    </row>
    <row r="286" spans="1:5" x14ac:dyDescent="0.2">
      <c r="B286" s="122" t="s">
        <v>345</v>
      </c>
      <c r="D286" s="270" t="s">
        <v>365</v>
      </c>
    </row>
    <row r="287" spans="1:5" x14ac:dyDescent="0.2">
      <c r="B287" s="429" t="s">
        <v>236</v>
      </c>
      <c r="D287" s="272" t="s">
        <v>366</v>
      </c>
    </row>
  </sheetData>
  <mergeCells count="4">
    <mergeCell ref="A1:E1"/>
    <mergeCell ref="C2:C3"/>
    <mergeCell ref="B2:B3"/>
    <mergeCell ref="A2:A3"/>
  </mergeCells>
  <pageMargins left="0.70866141732283472" right="0.70866141732283472" top="1.3125" bottom="0.86614173228346458" header="0.31496062992125984" footer="0.31496062992125984"/>
  <pageSetup paperSize="9" fitToHeight="2" orientation="portrait" r:id="rId1"/>
  <headerFooter>
    <oddHeader>&amp;C&amp;"Harrington,Negrita"&amp;15
PRESUPUESTO AÑO 2017
GASTOS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INGRESOS</vt:lpstr>
      <vt:lpstr>DISTRIBUTIVO</vt:lpstr>
      <vt:lpstr>PARTICIPATIVO</vt:lpstr>
      <vt:lpstr>Hoja2</vt:lpstr>
      <vt:lpstr>Hoja3</vt:lpstr>
      <vt:lpstr>Hoja1</vt:lpstr>
      <vt:lpstr>GASTOS</vt:lpstr>
      <vt:lpstr>DISTRIBUTIVO!Área_de_impresión</vt:lpstr>
      <vt:lpstr>GASTOS!Área_de_impresión</vt:lpstr>
      <vt:lpstr>INGRESOS!Área_de_impresión</vt:lpstr>
      <vt:lpstr>INGRESOS!Títulos_a_imprimir</vt:lpstr>
    </vt:vector>
  </TitlesOfParts>
  <Company>IMSO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dcalle</dc:creator>
  <cp:lastModifiedBy>COMPUSTORE</cp:lastModifiedBy>
  <cp:lastPrinted>2017-08-23T16:28:55Z</cp:lastPrinted>
  <dcterms:created xsi:type="dcterms:W3CDTF">2010-08-18T18:51:53Z</dcterms:created>
  <dcterms:modified xsi:type="dcterms:W3CDTF">2018-06-27T22:04:19Z</dcterms:modified>
</cp:coreProperties>
</file>